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04 تیر\چک شده\"/>
    </mc:Choice>
  </mc:AlternateContent>
  <xr:revisionPtr revIDLastSave="0" documentId="13_ncr:1_{2B118921-4442-4E2A-B4C1-580534CBA259}" xr6:coauthVersionLast="47" xr6:coauthVersionMax="47" xr10:uidLastSave="{00000000-0000-0000-0000-000000000000}"/>
  <bookViews>
    <workbookView xWindow="-120" yWindow="-120" windowWidth="29040" windowHeight="15720" tabRatio="900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واحدهای صندوق" sheetId="4" state="hidden" r:id="rId4"/>
    <sheet name="اوراق" sheetId="5" state="hidden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 (2)" sheetId="23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state="hidden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_FilterDatabase" localSheetId="12" hidden="1">'درآمد سپرده بانکی'!$A$7:$J$14</definedName>
    <definedName name="_xlnm._FilterDatabase" localSheetId="8" hidden="1">'درآمد سرمایه گذاری در سهام'!$A$8:$W$84</definedName>
    <definedName name="_xlnm._FilterDatabase" localSheetId="17" hidden="1">'سود سپرده بانکی'!$A$6:$M$14</definedName>
    <definedName name="_xlnm.Print_Area" localSheetId="4">اوراق!$A$1:$AM$8</definedName>
    <definedName name="_xlnm.Print_Area" localSheetId="2">'اوراق مشتقه'!$A$1:$AX$66</definedName>
    <definedName name="_xlnm.Print_Area" localSheetId="5">'تعدیل قیمت'!$A$1:$N$10</definedName>
    <definedName name="_xlnm.Print_Area" localSheetId="7">درآمد!$A$1:$K$14</definedName>
    <definedName name="_xlnm.Print_Area" localSheetId="19">'درآمد اعمال اختیار'!$A$1:$Z$8</definedName>
    <definedName name="_xlnm.Print_Area" localSheetId="12">'درآمد سپرده بانکی'!$A$1:$K$15</definedName>
    <definedName name="_xlnm.Print_Area" localSheetId="10">'درآمد سرمایه گذاری در اوراق به'!$A$1:$S$11</definedName>
    <definedName name="_xlnm.Print_Area" localSheetId="8">'درآمد سرمایه گذاری در سهام'!$A$1:$X$85</definedName>
    <definedName name="_xlnm.Print_Area" localSheetId="9">'درآمد سرمایه گذاری در صندوق'!$A$1:$X$18</definedName>
    <definedName name="_xlnm.Print_Area" localSheetId="14">'درآمد سود سهام'!$A$1:$T$46</definedName>
    <definedName name="_xlnm.Print_Area" localSheetId="15">'درآمد سود صندوق'!$A$1:$L$7</definedName>
    <definedName name="_xlnm.Print_Area" localSheetId="20">'درآمد ناشی از تغییر قیمت اوراق'!$A$1:$S$59</definedName>
    <definedName name="_xlnm.Print_Area" localSheetId="18">'درآمد ناشی از فروش'!$A$1:$S$52</definedName>
    <definedName name="_xlnm.Print_Area" localSheetId="13">'سایر درآمدها'!$A$1:$G$11</definedName>
    <definedName name="_xlnm.Print_Area" localSheetId="6">سپرده!$A$1:$M$16</definedName>
    <definedName name="_xlnm.Print_Area" localSheetId="1">سهام!$A$1:$AC$62</definedName>
    <definedName name="_xlnm.Print_Area" localSheetId="16">'سود اوراق بهادار'!$A$1:$U$10</definedName>
    <definedName name="_xlnm.Print_Area" localSheetId="17">'سود سپرده بانکی'!$A$1:$N$15</definedName>
    <definedName name="_xlnm.Print_Area" localSheetId="0">'صورت وضعیت'!$A$1:$B$28</definedName>
    <definedName name="_xlnm.Print_Area" localSheetId="11">'مبالغ تخصیصی اوراق (2)'!$A$1:$S$12</definedName>
    <definedName name="_xlnm.Print_Area" localSheetId="3">'واحدهای صندوق'!$A$1:$AB$8</definedName>
  </definedNames>
  <calcPr calcId="191029"/>
</workbook>
</file>

<file path=xl/calcChain.xml><?xml version="1.0" encoding="utf-8"?>
<calcChain xmlns="http://schemas.openxmlformats.org/spreadsheetml/2006/main">
  <c r="L84" i="9" l="1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10" i="9"/>
  <c r="L9" i="9"/>
  <c r="J8" i="8"/>
  <c r="H8" i="8"/>
  <c r="S87" i="9"/>
  <c r="Q87" i="9"/>
  <c r="N87" i="9"/>
  <c r="H87" i="9"/>
  <c r="F87" i="9"/>
  <c r="D87" i="9"/>
  <c r="S20" i="10"/>
  <c r="Q20" i="10"/>
  <c r="H20" i="10"/>
  <c r="F20" i="10"/>
  <c r="N20" i="10"/>
  <c r="D20" i="10"/>
  <c r="P13" i="11"/>
  <c r="N13" i="11"/>
  <c r="D13" i="11"/>
  <c r="L13" i="11"/>
  <c r="H13" i="11"/>
  <c r="F13" i="11"/>
  <c r="H14" i="13"/>
  <c r="H17" i="13" s="1"/>
  <c r="D14" i="13"/>
  <c r="F9" i="13" s="1"/>
  <c r="D17" i="13"/>
  <c r="Q49" i="15"/>
  <c r="O49" i="15"/>
  <c r="K49" i="15"/>
  <c r="I49" i="15"/>
  <c r="R13" i="17"/>
  <c r="P13" i="17"/>
  <c r="L13" i="17"/>
  <c r="J13" i="17"/>
  <c r="I51" i="19"/>
  <c r="G9" i="19"/>
  <c r="I9" i="19" s="1"/>
  <c r="G10" i="19"/>
  <c r="I10" i="19"/>
  <c r="I11" i="19"/>
  <c r="I12" i="19"/>
  <c r="I8" i="19"/>
  <c r="K10" i="6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9" i="2"/>
  <c r="Q83" i="21"/>
  <c r="Q77" i="19"/>
  <c r="M14" i="18"/>
  <c r="K14" i="18"/>
  <c r="I14" i="18"/>
  <c r="G14" i="18"/>
  <c r="E14" i="18"/>
  <c r="C14" i="18"/>
  <c r="D11" i="14"/>
  <c r="F11" i="14"/>
  <c r="J9" i="13"/>
  <c r="J10" i="13"/>
  <c r="J11" i="13"/>
  <c r="J12" i="13"/>
  <c r="J13" i="13"/>
  <c r="J8" i="13"/>
  <c r="J14" i="13" s="1"/>
  <c r="M10" i="23"/>
  <c r="F8" i="13" l="1"/>
  <c r="F13" i="13"/>
  <c r="F12" i="13"/>
  <c r="F11" i="13"/>
  <c r="F10" i="13"/>
  <c r="U84" i="9"/>
  <c r="F8" i="8" s="1"/>
  <c r="S84" i="9"/>
  <c r="S101" i="9" s="1"/>
  <c r="D84" i="9"/>
  <c r="F84" i="9"/>
  <c r="H84" i="9"/>
  <c r="J84" i="9"/>
  <c r="F12" i="8"/>
  <c r="F11" i="8"/>
  <c r="J11" i="8" s="1"/>
  <c r="F10" i="8"/>
  <c r="F9" i="8"/>
  <c r="J9" i="8" s="1"/>
  <c r="J10" i="8"/>
  <c r="J12" i="8"/>
  <c r="H15" i="7"/>
  <c r="J15" i="7"/>
  <c r="F15" i="7"/>
  <c r="D15" i="7"/>
  <c r="F14" i="13" l="1"/>
  <c r="F13" i="8"/>
  <c r="J13" i="8"/>
  <c r="H9" i="8" l="1"/>
  <c r="H11" i="8"/>
  <c r="H12" i="8"/>
  <c r="W10" i="10"/>
  <c r="W11" i="10"/>
  <c r="W12" i="10"/>
  <c r="W13" i="10"/>
  <c r="W14" i="10"/>
  <c r="W15" i="10"/>
  <c r="W16" i="10"/>
  <c r="W9" i="10"/>
  <c r="H10" i="8"/>
  <c r="W34" i="9"/>
  <c r="W62" i="9"/>
  <c r="W35" i="9"/>
  <c r="W63" i="9"/>
  <c r="W36" i="9"/>
  <c r="W64" i="9"/>
  <c r="W37" i="9"/>
  <c r="W65" i="9"/>
  <c r="W10" i="9"/>
  <c r="W38" i="9"/>
  <c r="W66" i="9"/>
  <c r="W11" i="9"/>
  <c r="W39" i="9"/>
  <c r="W67" i="9"/>
  <c r="W12" i="9"/>
  <c r="W40" i="9"/>
  <c r="W68" i="9"/>
  <c r="W41" i="9"/>
  <c r="W69" i="9"/>
  <c r="W14" i="9"/>
  <c r="W42" i="9"/>
  <c r="W70" i="9"/>
  <c r="W15" i="9"/>
  <c r="W43" i="9"/>
  <c r="W71" i="9"/>
  <c r="W16" i="9"/>
  <c r="W44" i="9"/>
  <c r="W72" i="9"/>
  <c r="W17" i="9"/>
  <c r="W45" i="9"/>
  <c r="W73" i="9"/>
  <c r="W18" i="9"/>
  <c r="W46" i="9"/>
  <c r="W74" i="9"/>
  <c r="W19" i="9"/>
  <c r="W75" i="9"/>
  <c r="W20" i="9"/>
  <c r="W76" i="9"/>
  <c r="W21" i="9"/>
  <c r="W50" i="9"/>
  <c r="W13" i="9"/>
  <c r="W47" i="9"/>
  <c r="W48" i="9"/>
  <c r="W49" i="9"/>
  <c r="W77" i="9"/>
  <c r="W22" i="9"/>
  <c r="W81" i="9"/>
  <c r="W83" i="9"/>
  <c r="W9" i="9"/>
  <c r="W26" i="9"/>
  <c r="W28" i="9"/>
  <c r="W52" i="9"/>
  <c r="W61" i="9"/>
  <c r="W78" i="9"/>
  <c r="W79" i="9"/>
  <c r="W82" i="9"/>
  <c r="W23" i="9"/>
  <c r="W24" i="9"/>
  <c r="W25" i="9"/>
  <c r="W27" i="9"/>
  <c r="W29" i="9"/>
  <c r="W30" i="9"/>
  <c r="W31" i="9"/>
  <c r="W32" i="9"/>
  <c r="W33" i="9"/>
  <c r="W51" i="9"/>
  <c r="W53" i="9"/>
  <c r="W54" i="9"/>
  <c r="W55" i="9"/>
  <c r="W56" i="9"/>
  <c r="W57" i="9"/>
  <c r="W58" i="9"/>
  <c r="W59" i="9"/>
  <c r="W60" i="9"/>
  <c r="W80" i="9"/>
  <c r="H13" i="8" l="1"/>
  <c r="W17" i="10"/>
  <c r="W84" i="9"/>
</calcChain>
</file>

<file path=xl/sharedStrings.xml><?xml version="1.0" encoding="utf-8"?>
<sst xmlns="http://schemas.openxmlformats.org/spreadsheetml/2006/main" count="723" uniqueCount="275">
  <si>
    <t>صندوق سرمایه‌گذاری مشترک امین آوید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</si>
  <si>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</si>
  <si>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</si>
  <si>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</si>
  <si>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</si>
  <si>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</si>
  <si>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</si>
  <si>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</si>
  <si>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</si>
  <si>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</si>
  <si>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</si>
  <si>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</si>
  <si>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</si>
  <si>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</si>
  <si>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</si>
  <si>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</si>
  <si>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</si>
  <si>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</si>
  <si>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</si>
  <si>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</si>
  <si>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ایران‌ ترانسفو</t>
  </si>
  <si>
    <t>ایران‌یاساتایرورابر</t>
  </si>
  <si>
    <t>بانک تجارت</t>
  </si>
  <si>
    <t>بانک ملت</t>
  </si>
  <si>
    <t>بیمه اتکایی امین</t>
  </si>
  <si>
    <t>بیمه البرز</t>
  </si>
  <si>
    <t>پاریز شرق</t>
  </si>
  <si>
    <t>پالایش نفت اصفهان</t>
  </si>
  <si>
    <t>پالایش نفت بندرعباس</t>
  </si>
  <si>
    <t>پالایش نفت تهران</t>
  </si>
  <si>
    <t>پاکدیس</t>
  </si>
  <si>
    <t>پتروشیمی اروند</t>
  </si>
  <si>
    <t>پتروشیمی بوعلی سینا</t>
  </si>
  <si>
    <t>پتروشیمی پارس</t>
  </si>
  <si>
    <t>پتروشیمی پردیس</t>
  </si>
  <si>
    <t>پتروشیمی شازند</t>
  </si>
  <si>
    <t>پتروشیمی نوری</t>
  </si>
  <si>
    <t>پتروشیمی‌شیراز</t>
  </si>
  <si>
    <t>پخش البرز</t>
  </si>
  <si>
    <t>تامین سرمایه امین</t>
  </si>
  <si>
    <t>توسعه‌ صنایع‌ بهشهر(هلدینگ</t>
  </si>
  <si>
    <t>داروسازی دانا</t>
  </si>
  <si>
    <t>داروسازی کاسپین تامین</t>
  </si>
  <si>
    <t>داروسازی‌ فارابی‌</t>
  </si>
  <si>
    <t>س. صنایع‌شیمیایی‌ایران</t>
  </si>
  <si>
    <t>سبحان دارو</t>
  </si>
  <si>
    <t>سرمایه گذاری تامین اجتماعی</t>
  </si>
  <si>
    <t>سرمایه گذاری دارویی تامین</t>
  </si>
  <si>
    <t>سرمایه گذاری صدرتامین</t>
  </si>
  <si>
    <t>سرمایه‌گذاری‌صندوق‌بازنشستگی‌</t>
  </si>
  <si>
    <t>سرمایه‌گذاری‌غدیر(هلدینگ‌</t>
  </si>
  <si>
    <t>سیمان آبیک</t>
  </si>
  <si>
    <t>سیمان باقران</t>
  </si>
  <si>
    <t>سیمان‌ کرمان‌</t>
  </si>
  <si>
    <t>سیمان‌شاهرود</t>
  </si>
  <si>
    <t>سیمان‌مازندران‌</t>
  </si>
  <si>
    <t>شمش طلا GoldBar</t>
  </si>
  <si>
    <t>شیشه‌ و گاز</t>
  </si>
  <si>
    <t>صنایع پتروشیمی خلیج فارس</t>
  </si>
  <si>
    <t>صنعت غذایی کورش</t>
  </si>
  <si>
    <t>فولاد  خوزستان</t>
  </si>
  <si>
    <t>فولاد خراسان</t>
  </si>
  <si>
    <t>فولاد هرمزگان جنوب</t>
  </si>
  <si>
    <t>گروه سرمایه گذاری سپهر صادرات</t>
  </si>
  <si>
    <t>گروه صنعتی درپاد تبریز</t>
  </si>
  <si>
    <t>محصولات کاغذی لطیف</t>
  </si>
  <si>
    <t>ملی‌ صنایع‌ مس‌ ایران‌</t>
  </si>
  <si>
    <t>کارخانجات تولیدی نیروترانسفو</t>
  </si>
  <si>
    <t>کشت و دامداری فکا</t>
  </si>
  <si>
    <t>کیمیا کالای رازی</t>
  </si>
  <si>
    <t>کشتیرانی جمهوری اسلامی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</si>
  <si>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</si>
  <si>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</si>
  <si>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</si>
  <si>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</si>
  <si>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</si>
  <si>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</si>
  <si>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</si>
  <si>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</si>
  <si>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</si>
  <si>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</si>
  <si>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</si>
  <si>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</si>
  <si>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</si>
  <si>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</si>
  <si>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</si>
  <si>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</si>
  <si>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</si>
  <si>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</si>
  <si>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</si>
  <si>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</si>
  <si>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</si>
  <si>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</si>
  <si>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</si>
  <si>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</si>
  <si>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</si>
  <si>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</si>
  <si>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</si>
  <si>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</si>
  <si>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</si>
  <si>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</si>
  <si>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</si>
  <si>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</si>
  <si>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</si>
  <si>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</si>
  <si>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</si>
  <si>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</si>
  <si>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</si>
  <si>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-20.00%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</si>
  <si>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</si>
  <si>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</si>
  <si>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</si>
  <si>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</si>
  <si>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</si>
  <si>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</si>
  <si>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</si>
  <si>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</si>
  <si>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</si>
  <si>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</si>
  <si>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</si>
  <si>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</si>
  <si>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</si>
  <si>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</si>
  <si>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</si>
  <si>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</si>
  <si>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</si>
  <si>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</si>
  <si>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</si>
  <si>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</si>
  <si>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</si>
  <si>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</si>
  <si>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</si>
  <si>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</si>
  <si>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</si>
  <si>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</si>
  <si>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</si>
  <si>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</si>
  <si>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</si>
  <si>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</si>
  <si>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</si>
  <si>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</si>
  <si>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بانک‌ کارآفرین‌</t>
  </si>
  <si>
    <t>داروسازی‌ اکسیر</t>
  </si>
  <si>
    <t>مهرمام میهن</t>
  </si>
  <si>
    <t>نیان باتری خاوران</t>
  </si>
  <si>
    <t>ح . سرمایه گذاری صدرتامین</t>
  </si>
  <si>
    <t>سرمایه‌ گذاری‌ البرز(هلدینگ‌</t>
  </si>
  <si>
    <t>ح . بیمه اتکایی امین</t>
  </si>
  <si>
    <t>رادیاتور ایران‌</t>
  </si>
  <si>
    <t>پارس فولاد سبزوار</t>
  </si>
  <si>
    <t>ح . صنایع‌ بهشهر(هلدینگ</t>
  </si>
  <si>
    <t>معدنی و صنعتی گل گهر</t>
  </si>
  <si>
    <t>فروسیلیس‌ ایران‌</t>
  </si>
  <si>
    <t>ح . تامین سرمایه امین</t>
  </si>
  <si>
    <t>ایران‌ خودرو</t>
  </si>
  <si>
    <t>صنایع غذایی رضوی</t>
  </si>
  <si>
    <t>صنایع مس افق کرمان</t>
  </si>
  <si>
    <t>بین المللی ساروج بوشهر</t>
  </si>
  <si>
    <t>س. و توسعه صنایع لاستیک</t>
  </si>
  <si>
    <t>ح . معدنی و صنعتی گل گهر</t>
  </si>
  <si>
    <t>ح . ایران‌ ترانسفو</t>
  </si>
  <si>
    <t>سرمایه گذاری مهر</t>
  </si>
  <si>
    <t>تایدواترخاورمیانه</t>
  </si>
  <si>
    <t>سرمایه گذاری پایا تدبیرپارسا</t>
  </si>
  <si>
    <t>-2-2</t>
  </si>
  <si>
    <t>درآمد حاصل از سرمایه­گذاری در واحدهای صندوق</t>
  </si>
  <si>
    <t>درآمد سود صندوق</t>
  </si>
  <si>
    <t>صندوق س. گنجینه یکم آوید-د</t>
  </si>
  <si>
    <t>صندوق س. كالاي پارسيان</t>
  </si>
  <si>
    <t>صندوق س صنایع مفید3- بخشی</t>
  </si>
  <si>
    <t>صندوق س.پشتوانه طلا زرفام آشنا</t>
  </si>
  <si>
    <t>صندوق طلای عیار مفید</t>
  </si>
  <si>
    <t>صندوق پالایشی یکم-سهام</t>
  </si>
  <si>
    <t>صندوق س.پشتوانه طلا نهایت نگر</t>
  </si>
  <si>
    <t>صندوق س. درین بها بازار-د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</si>
  <si>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</si>
  <si>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</si>
  <si>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</si>
  <si>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</si>
  <si>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اجاره تامین اجتماعی14050509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</si>
  <si>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</si>
  <si>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</si>
  <si>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</si>
  <si>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</si>
  <si>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</si>
  <si>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</si>
  <si>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</si>
  <si>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</si>
  <si>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</si>
  <si>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</si>
  <si>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</si>
  <si>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</si>
  <si>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</si>
  <si>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</si>
  <si>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</si>
  <si>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</si>
  <si>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</si>
  <si>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</si>
  <si>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</si>
  <si>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</si>
  <si>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</si>
  <si>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</si>
  <si>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</si>
  <si>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</si>
  <si>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</si>
  <si>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1404/07/05</t>
  </si>
  <si>
    <t>1405/04/11</t>
  </si>
  <si>
    <t>1405/04/30</t>
  </si>
  <si>
    <t>1404/12/10</t>
  </si>
  <si>
    <t>1405/04/22</t>
  </si>
  <si>
    <t>1405/03/13</t>
  </si>
  <si>
    <t>1405/03/27</t>
  </si>
  <si>
    <t>1404/11/20</t>
  </si>
  <si>
    <t>1404/06/03</t>
  </si>
  <si>
    <t>1405/02/13</t>
  </si>
  <si>
    <t>1405/02/30</t>
  </si>
  <si>
    <t>1405/04/10</t>
  </si>
  <si>
    <t>1405/04/25</t>
  </si>
  <si>
    <t>1405/03/25</t>
  </si>
  <si>
    <t>1404/06/23</t>
  </si>
  <si>
    <t>1405/04/17</t>
  </si>
  <si>
    <t>1405/02/23</t>
  </si>
  <si>
    <t>1405/04/24</t>
  </si>
  <si>
    <t>1404/07/30</t>
  </si>
  <si>
    <t>1404/10/24</t>
  </si>
  <si>
    <t>1405/04/21</t>
  </si>
  <si>
    <t>1405/03/26</t>
  </si>
  <si>
    <t>1405/04/23</t>
  </si>
  <si>
    <t>1404/12/05</t>
  </si>
  <si>
    <t>1405/03/30</t>
  </si>
  <si>
    <t>1404/11/28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</si>
  <si>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</si>
  <si>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</si>
  <si>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</si>
  <si>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</si>
  <si>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</si>
  <si>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</si>
  <si>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</si>
  <si>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</si>
  <si>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</si>
  <si>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</si>
  <si>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1405/05/09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</si>
  <si>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</si>
  <si>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</si>
  <si>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</si>
  <si>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</si>
  <si>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</si>
  <si>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</si>
  <si>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</si>
  <si>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</si>
  <si>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</si>
  <si>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</si>
  <si>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</si>
  <si>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</si>
  <si>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</si>
  <si>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</si>
  <si>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</si>
  <si>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</si>
  <si>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</si>
  <si>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بانک پارسیان </t>
  </si>
  <si>
    <t xml:space="preserve"> بانک پاسارگاد </t>
  </si>
  <si>
    <t>بانک دی</t>
  </si>
  <si>
    <t>بانک خاورمیانه</t>
  </si>
  <si>
    <t xml:space="preserve"> بانک گردشگری</t>
  </si>
  <si>
    <t>تاریخ نگهداری</t>
  </si>
  <si>
    <t>شرکت تامین سرمایه امین</t>
  </si>
  <si>
    <t>اجاره تامین اجتماعی 14050509</t>
  </si>
  <si>
    <t>از 1404/06/01 لغایت 1405/03/26</t>
  </si>
  <si>
    <t xml:space="preserve">بانک پاسارگاد </t>
  </si>
  <si>
    <t xml:space="preserve"> بانک دی </t>
  </si>
  <si>
    <t xml:space="preserve"> بانک ملت </t>
  </si>
  <si>
    <t xml:space="preserve"> بانک خاورمیانه </t>
  </si>
  <si>
    <t>بانک پارسیان</t>
  </si>
  <si>
    <t xml:space="preserve">بانک دی </t>
  </si>
  <si>
    <t xml:space="preserve">بانک گردشگری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</si>
</sst>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0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9" fontId="7" fillId="0" borderId="0" applyFont="0" applyFill="0" applyBorder="0" applyAlignment="0" applyProtection="0"/>
    <xf numFmtId="0" fontId="1" fillId="0" borderId="0"/>
    <xf numFmtId="0" fontId="8" fillId="0" borderId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95">
    <xf numFmtId="0" fontId="0" fillId="0" borderId="0" xfId="0" applyAlignment="1">
      <alignment horizontal="left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4" fontId="6" fillId="0" borderId="2" xfId="0" applyNumberFormat="1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4" fontId="6" fillId="0" borderId="4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right" vertical="top"/>
    </xf>
    <xf numFmtId="4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right" vertical="top"/>
    </xf>
    <xf numFmtId="3" fontId="6" fillId="0" borderId="6" xfId="0" applyNumberFormat="1" applyFont="1" applyBorder="1" applyAlignment="1">
      <alignment horizontal="right" vertical="top"/>
    </xf>
    <xf numFmtId="4" fontId="6" fillId="0" borderId="6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right" vertical="top"/>
    </xf>
    <xf numFmtId="3" fontId="0" fillId="0" borderId="0" xfId="0" applyNumberFormat="1" applyAlignment="1">
      <alignment horizontal="left"/>
    </xf>
    <xf numFmtId="10" fontId="6" fillId="0" borderId="2" xfId="0" applyNumberFormat="1" applyFont="1" applyBorder="1" applyAlignment="1">
      <alignment horizontal="right" vertical="top"/>
    </xf>
    <xf numFmtId="10" fontId="6" fillId="0" borderId="0" xfId="0" applyNumberFormat="1" applyFont="1" applyAlignment="1">
      <alignment horizontal="right" vertical="top"/>
    </xf>
    <xf numFmtId="164" fontId="6" fillId="0" borderId="2" xfId="1" applyNumberFormat="1" applyFont="1" applyFill="1" applyBorder="1" applyAlignment="1">
      <alignment horizontal="right" vertical="top"/>
    </xf>
    <xf numFmtId="10" fontId="6" fillId="0" borderId="2" xfId="1" applyNumberFormat="1" applyFont="1" applyFill="1" applyBorder="1" applyAlignment="1">
      <alignment horizontal="right" vertical="top"/>
    </xf>
    <xf numFmtId="10" fontId="6" fillId="0" borderId="0" xfId="1" applyNumberFormat="1" applyFont="1" applyFill="1" applyAlignment="1">
      <alignment horizontal="right" vertical="top"/>
    </xf>
    <xf numFmtId="164" fontId="6" fillId="0" borderId="7" xfId="1" applyNumberFormat="1" applyFont="1" applyFill="1" applyBorder="1" applyAlignment="1">
      <alignment horizontal="right" vertical="top"/>
    </xf>
    <xf numFmtId="9" fontId="6" fillId="0" borderId="5" xfId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164" fontId="6" fillId="0" borderId="0" xfId="1" applyNumberFormat="1" applyFont="1" applyFill="1" applyBorder="1" applyAlignment="1">
      <alignment horizontal="right" vertical="top"/>
    </xf>
    <xf numFmtId="10" fontId="6" fillId="0" borderId="0" xfId="1" applyNumberFormat="1" applyFont="1" applyFill="1" applyBorder="1" applyAlignment="1">
      <alignment horizontal="right" vertical="top"/>
    </xf>
    <xf numFmtId="10" fontId="6" fillId="0" borderId="7" xfId="1" applyNumberFormat="1" applyFont="1" applyFill="1" applyBorder="1" applyAlignment="1">
      <alignment horizontal="right" vertical="top"/>
    </xf>
    <xf numFmtId="0" fontId="8" fillId="0" borderId="0" xfId="0" applyFont="1" applyAlignment="1">
      <alignment horizontal="left"/>
    </xf>
    <xf numFmtId="0" fontId="8" fillId="0" borderId="0" xfId="3" applyAlignment="1">
      <alignment horizontal="left"/>
    </xf>
    <xf numFmtId="0" fontId="4" fillId="0" borderId="0" xfId="3" applyFont="1" applyAlignment="1">
      <alignment horizontal="right" vertical="center"/>
    </xf>
    <xf numFmtId="0" fontId="5" fillId="0" borderId="0" xfId="3" applyFont="1" applyAlignment="1">
      <alignment horizontal="center" vertical="center" wrapText="1"/>
    </xf>
    <xf numFmtId="0" fontId="5" fillId="0" borderId="4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horizontal="left"/>
    </xf>
    <xf numFmtId="3" fontId="8" fillId="0" borderId="0" xfId="3" applyNumberFormat="1" applyAlignment="1">
      <alignment horizontal="left"/>
    </xf>
    <xf numFmtId="0" fontId="3" fillId="0" borderId="0" xfId="0" applyFont="1" applyAlignment="1">
      <alignment vertical="top"/>
    </xf>
    <xf numFmtId="165" fontId="0" fillId="0" borderId="0" xfId="5" applyNumberFormat="1" applyFont="1" applyAlignment="1">
      <alignment horizontal="left"/>
    </xf>
    <xf numFmtId="165" fontId="6" fillId="0" borderId="2" xfId="5" applyNumberFormat="1" applyFont="1" applyFill="1" applyBorder="1" applyAlignment="1">
      <alignment horizontal="right" vertical="top"/>
    </xf>
    <xf numFmtId="165" fontId="6" fillId="0" borderId="0" xfId="5" applyNumberFormat="1" applyFont="1" applyFill="1" applyAlignment="1">
      <alignment horizontal="right" vertical="top"/>
    </xf>
    <xf numFmtId="165" fontId="6" fillId="0" borderId="0" xfId="5" applyNumberFormat="1" applyFont="1" applyFill="1" applyBorder="1" applyAlignment="1">
      <alignment horizontal="right" vertical="top"/>
    </xf>
    <xf numFmtId="165" fontId="6" fillId="0" borderId="4" xfId="5" applyNumberFormat="1" applyFont="1" applyFill="1" applyBorder="1" applyAlignment="1">
      <alignment horizontal="right" vertical="top"/>
    </xf>
    <xf numFmtId="165" fontId="6" fillId="0" borderId="5" xfId="5" applyNumberFormat="1" applyFont="1" applyFill="1" applyBorder="1" applyAlignment="1">
      <alignment horizontal="right" vertical="top"/>
    </xf>
    <xf numFmtId="165" fontId="0" fillId="0" borderId="0" xfId="0" applyNumberFormat="1" applyAlignment="1">
      <alignment horizontal="left"/>
    </xf>
    <xf numFmtId="165" fontId="6" fillId="0" borderId="6" xfId="5" applyNumberFormat="1" applyFont="1" applyFill="1" applyBorder="1" applyAlignment="1">
      <alignment horizontal="right" vertical="top"/>
    </xf>
    <xf numFmtId="165" fontId="6" fillId="0" borderId="0" xfId="5" applyNumberFormat="1" applyFont="1" applyAlignment="1">
      <alignment horizontal="left" vertical="center"/>
    </xf>
    <xf numFmtId="165" fontId="6" fillId="0" borderId="0" xfId="5" applyNumberFormat="1" applyFont="1" applyAlignment="1">
      <alignment horizontal="left"/>
    </xf>
    <xf numFmtId="165" fontId="8" fillId="0" borderId="0" xfId="5" applyNumberFormat="1" applyFont="1" applyAlignment="1">
      <alignment horizontal="left"/>
    </xf>
    <xf numFmtId="0" fontId="6" fillId="2" borderId="0" xfId="0" applyFont="1" applyFill="1" applyAlignment="1">
      <alignment horizontal="right" vertical="top"/>
    </xf>
    <xf numFmtId="0" fontId="0" fillId="2" borderId="0" xfId="0" applyFill="1" applyAlignment="1">
      <alignment horizontal="left"/>
    </xf>
    <xf numFmtId="165" fontId="6" fillId="2" borderId="0" xfId="5" applyNumberFormat="1" applyFont="1" applyFill="1" applyAlignment="1">
      <alignment horizontal="right" vertical="top"/>
    </xf>
    <xf numFmtId="165" fontId="0" fillId="2" borderId="0" xfId="5" applyNumberFormat="1" applyFont="1" applyFill="1" applyAlignment="1">
      <alignment horizontal="left"/>
    </xf>
    <xf numFmtId="165" fontId="9" fillId="0" borderId="0" xfId="5" applyNumberFormat="1" applyFont="1" applyAlignment="1">
      <alignment horizontal="left"/>
    </xf>
    <xf numFmtId="10" fontId="6" fillId="0" borderId="5" xfId="1" applyNumberFormat="1" applyFont="1" applyFill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165" fontId="6" fillId="0" borderId="2" xfId="5" applyNumberFormat="1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165" fontId="6" fillId="0" borderId="0" xfId="5" applyNumberFormat="1" applyFont="1" applyFill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165" fontId="6" fillId="0" borderId="0" xfId="5" applyNumberFormat="1" applyFont="1" applyFill="1" applyBorder="1" applyAlignment="1">
      <alignment horizontal="right" vertical="top"/>
    </xf>
    <xf numFmtId="0" fontId="5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165" fontId="6" fillId="0" borderId="4" xfId="5" applyNumberFormat="1" applyFont="1" applyFill="1" applyBorder="1" applyAlignment="1">
      <alignment horizontal="right" vertical="top"/>
    </xf>
    <xf numFmtId="165" fontId="5" fillId="0" borderId="5" xfId="5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right" vertical="top"/>
    </xf>
    <xf numFmtId="0" fontId="2" fillId="0" borderId="0" xfId="3" applyFont="1" applyAlignment="1">
      <alignment horizontal="center" vertical="center"/>
    </xf>
    <xf numFmtId="0" fontId="4" fillId="0" borderId="0" xfId="3" applyFont="1" applyAlignment="1">
      <alignment horizontal="right" vertical="center"/>
    </xf>
    <xf numFmtId="0" fontId="5" fillId="0" borderId="4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5" fillId="0" borderId="4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165" fontId="6" fillId="0" borderId="9" xfId="5" applyNumberFormat="1" applyFont="1" applyBorder="1" applyAlignment="1">
      <alignment vertical="center" readingOrder="2"/>
    </xf>
    <xf numFmtId="165" fontId="6" fillId="0" borderId="10" xfId="5" applyNumberFormat="1" applyFont="1" applyBorder="1" applyAlignment="1">
      <alignment vertical="center" readingOrder="2"/>
    </xf>
    <xf numFmtId="0" fontId="5" fillId="0" borderId="2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165" fontId="6" fillId="0" borderId="2" xfId="5" applyNumberFormat="1" applyFont="1" applyBorder="1" applyAlignment="1">
      <alignment horizontal="center" vertical="center"/>
    </xf>
    <xf numFmtId="165" fontId="6" fillId="0" borderId="8" xfId="5" applyNumberFormat="1" applyFont="1" applyBorder="1" applyAlignment="1">
      <alignment horizontal="center" vertical="center"/>
    </xf>
    <xf numFmtId="165" fontId="6" fillId="0" borderId="2" xfId="5" applyNumberFormat="1" applyFont="1" applyBorder="1" applyAlignment="1">
      <alignment horizontal="center" vertical="center" readingOrder="2"/>
    </xf>
    <xf numFmtId="165" fontId="6" fillId="0" borderId="8" xfId="5" applyNumberFormat="1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5" fontId="6" fillId="0" borderId="5" xfId="5" applyNumberFormat="1" applyFont="1" applyFill="1" applyBorder="1" applyAlignment="1">
      <alignment horizontal="right" vertical="top"/>
    </xf>
  </cellXfs>
  <cellStyles count="6">
    <cellStyle name="Comma" xfId="5" builtinId="3"/>
    <cellStyle name="Comma 2" xfId="4" xr:uid="{5F3C9A06-4BB4-4F0A-9CA6-8069A1CDD474}"/>
    <cellStyle name="Normal" xfId="0" builtinId="0"/>
    <cellStyle name="Normal 2" xfId="2" xr:uid="{671ADA6B-704C-410E-A85D-C1E2EC599D55}"/>
    <cellStyle name="Normal 2 2" xfId="3" xr:uid="{188D1C7A-66AB-4ABC-B4D2-7CA066A58E0D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180942</xdr:colOff>
      <xdr:row>35</xdr:row>
      <xdr:rowOff>133349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BCB9F8-8E5A-65B6-3C88-1A4087514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924433" y="0"/>
          <a:ext cx="4457667" cy="6286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Normal="100" zoomScaleSheetLayoutView="100" workbookViewId="0">
      <selection activeCell="F12" sqref="F12"/>
    </sheetView>
  </sheetViews>
  <sheetFormatPr defaultRowHeight="12.75" x14ac:dyDescent="0.2"/>
  <cols>
    <col min="1" max="1" width="18.7109375" customWidth="1"/>
    <col min="2" max="2" width="45.42578125" customWidth="1"/>
    <col min="3" max="3" width="18.7109375" customWidth="1"/>
  </cols>
  <sheetData>
    <row r="1" spans="1:3" ht="25.5" x14ac:dyDescent="0.2">
      <c r="A1" s="59" t="s">
        <v>0</v>
      </c>
      <c r="B1" s="59"/>
      <c r="C1" s="59"/>
    </row>
    <row r="2" spans="1:3" ht="25.5" x14ac:dyDescent="0.2">
      <c r="A2" s="59" t="s">
        <v>1</v>
      </c>
      <c r="B2" s="59"/>
      <c r="C2" s="59"/>
    </row>
    <row r="3" spans="1:3" ht="25.5" x14ac:dyDescent="0.2">
      <c r="A3" s="59" t="s">
        <v>2</v>
      </c>
      <c r="B3" s="59"/>
      <c r="C3" s="59"/>
    </row>
    <row r="5" spans="1:3" x14ac:dyDescent="0.2">
      <c r="B5" s="41"/>
    </row>
    <row r="6" spans="1:3" x14ac:dyDescent="0.2">
      <c r="B6" s="41"/>
    </row>
  </sheetData>
  <mergeCells count="3">
    <mergeCell ref="A1:C1"/>
    <mergeCell ref="A2:C2"/>
    <mergeCell ref="A3:C3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0"/>
  <sheetViews>
    <sheetView rightToLeft="1" view="pageBreakPreview" zoomScaleNormal="100" zoomScaleSheetLayoutView="100" workbookViewId="0">
      <selection activeCell="D8" sqref="D8:F11"/>
    </sheetView>
  </sheetViews>
  <sheetFormatPr defaultRowHeight="12.75" x14ac:dyDescent="0.2"/>
  <cols>
    <col min="1" max="1" width="6.42578125" bestFit="1" customWidth="1"/>
    <col min="2" max="2" width="23.8554687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" customWidth="1"/>
    <col min="18" max="18" width="1.28515625" customWidth="1"/>
    <col min="19" max="19" width="16.42578125" bestFit="1" customWidth="1"/>
    <col min="20" max="20" width="1.28515625" customWidth="1"/>
    <col min="21" max="21" width="16.42578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ht="21.75" customHeight="1" x14ac:dyDescent="0.2">
      <c r="A2" s="59" t="s">
        <v>116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23" ht="14.45" customHeight="1" x14ac:dyDescent="0.2"/>
    <row r="5" spans="1:23" ht="14.45" customHeight="1" x14ac:dyDescent="0.2">
      <c r="A5" s="1" t="s">
        <v>164</v>
      </c>
      <c r="B5" s="60" t="s">
        <v>165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</row>
    <row r="6" spans="1:23" ht="14.45" customHeight="1" x14ac:dyDescent="0.2">
      <c r="D6" s="61" t="s">
        <v>135</v>
      </c>
      <c r="E6" s="61"/>
      <c r="F6" s="61"/>
      <c r="G6" s="61"/>
      <c r="H6" s="61"/>
      <c r="I6" s="61"/>
      <c r="J6" s="61"/>
      <c r="K6" s="61"/>
      <c r="L6" s="61"/>
      <c r="N6" s="61" t="s">
        <v>136</v>
      </c>
      <c r="O6" s="61"/>
      <c r="P6" s="61"/>
      <c r="Q6" s="61"/>
      <c r="R6" s="61"/>
      <c r="S6" s="61"/>
      <c r="T6" s="61"/>
      <c r="U6" s="61"/>
      <c r="V6" s="61"/>
      <c r="W6" s="61"/>
    </row>
    <row r="7" spans="1:23" ht="14.45" customHeight="1" x14ac:dyDescent="0.2">
      <c r="D7" s="3"/>
      <c r="E7" s="3"/>
      <c r="F7" s="3"/>
      <c r="G7" s="3"/>
      <c r="H7" s="3"/>
      <c r="I7" s="3"/>
      <c r="J7" s="62" t="s">
        <v>71</v>
      </c>
      <c r="K7" s="62"/>
      <c r="L7" s="62"/>
      <c r="N7" s="3"/>
      <c r="O7" s="3"/>
      <c r="P7" s="3"/>
      <c r="Q7" s="3"/>
      <c r="R7" s="3"/>
      <c r="S7" s="3"/>
      <c r="T7" s="3"/>
      <c r="U7" s="62" t="s">
        <v>71</v>
      </c>
      <c r="V7" s="62"/>
      <c r="W7" s="62"/>
    </row>
    <row r="8" spans="1:23" ht="14.45" customHeight="1" x14ac:dyDescent="0.2">
      <c r="A8" s="61" t="s">
        <v>88</v>
      </c>
      <c r="B8" s="61"/>
      <c r="D8" s="2" t="s">
        <v>166</v>
      </c>
      <c r="F8" s="2" t="s">
        <v>139</v>
      </c>
      <c r="H8" s="2" t="s">
        <v>140</v>
      </c>
      <c r="J8" s="4" t="s">
        <v>113</v>
      </c>
      <c r="K8" s="3"/>
      <c r="L8" s="4" t="s">
        <v>121</v>
      </c>
      <c r="N8" s="2" t="s">
        <v>166</v>
      </c>
      <c r="P8" s="61" t="s">
        <v>139</v>
      </c>
      <c r="Q8" s="61"/>
      <c r="S8" s="2" t="s">
        <v>140</v>
      </c>
      <c r="U8" s="4" t="s">
        <v>113</v>
      </c>
      <c r="V8" s="3"/>
      <c r="W8" s="4" t="s">
        <v>121</v>
      </c>
    </row>
    <row r="9" spans="1:23" ht="21.75" customHeight="1" x14ac:dyDescent="0.2">
      <c r="A9" s="64" t="s">
        <v>167</v>
      </c>
      <c r="B9" s="64"/>
      <c r="C9" s="42"/>
      <c r="D9" s="43">
        <v>0</v>
      </c>
      <c r="E9" s="42"/>
      <c r="F9" s="43">
        <v>0</v>
      </c>
      <c r="G9" s="42"/>
      <c r="H9" s="43">
        <v>0</v>
      </c>
      <c r="I9" s="42"/>
      <c r="J9" s="43">
        <v>0</v>
      </c>
      <c r="K9" s="42"/>
      <c r="L9" s="43">
        <v>0</v>
      </c>
      <c r="M9" s="42"/>
      <c r="N9" s="43">
        <v>0</v>
      </c>
      <c r="O9" s="42"/>
      <c r="P9" s="64">
        <v>0</v>
      </c>
      <c r="Q9" s="64"/>
      <c r="R9" s="42"/>
      <c r="S9" s="43">
        <v>2089157202</v>
      </c>
      <c r="T9" s="42"/>
      <c r="U9" s="43">
        <v>2089157202</v>
      </c>
      <c r="W9" s="31">
        <f>U9/درآمد!$F$13</f>
        <v>1.3650794946952498E-3</v>
      </c>
    </row>
    <row r="10" spans="1:23" ht="21.75" customHeight="1" x14ac:dyDescent="0.2">
      <c r="A10" s="66" t="s">
        <v>168</v>
      </c>
      <c r="B10" s="66"/>
      <c r="C10" s="42"/>
      <c r="D10" s="44">
        <v>0</v>
      </c>
      <c r="E10" s="42"/>
      <c r="F10" s="44">
        <v>0</v>
      </c>
      <c r="G10" s="42"/>
      <c r="H10" s="44">
        <v>0</v>
      </c>
      <c r="I10" s="42"/>
      <c r="J10" s="44">
        <v>0</v>
      </c>
      <c r="K10" s="42"/>
      <c r="L10" s="44">
        <v>0</v>
      </c>
      <c r="M10" s="42"/>
      <c r="N10" s="44">
        <v>0</v>
      </c>
      <c r="O10" s="42"/>
      <c r="P10" s="66">
        <v>0</v>
      </c>
      <c r="Q10" s="66"/>
      <c r="R10" s="42"/>
      <c r="S10" s="44">
        <v>8193238154</v>
      </c>
      <c r="T10" s="42"/>
      <c r="U10" s="44">
        <v>8193238154</v>
      </c>
      <c r="W10" s="31">
        <f>U10/درآمد!$F$13</f>
        <v>5.3535566344519447E-3</v>
      </c>
    </row>
    <row r="11" spans="1:23" ht="21.75" customHeight="1" x14ac:dyDescent="0.2">
      <c r="A11" s="66" t="s">
        <v>169</v>
      </c>
      <c r="B11" s="66"/>
      <c r="C11" s="42"/>
      <c r="D11" s="44">
        <v>0</v>
      </c>
      <c r="E11" s="42"/>
      <c r="F11" s="44">
        <v>0</v>
      </c>
      <c r="G11" s="42"/>
      <c r="H11" s="44">
        <v>0</v>
      </c>
      <c r="I11" s="42"/>
      <c r="J11" s="44">
        <v>0</v>
      </c>
      <c r="K11" s="42"/>
      <c r="L11" s="44">
        <v>0</v>
      </c>
      <c r="M11" s="42"/>
      <c r="N11" s="44">
        <v>0</v>
      </c>
      <c r="O11" s="42"/>
      <c r="P11" s="66">
        <v>0</v>
      </c>
      <c r="Q11" s="66"/>
      <c r="R11" s="42"/>
      <c r="S11" s="44">
        <v>2742900</v>
      </c>
      <c r="T11" s="42"/>
      <c r="U11" s="44">
        <v>2742900</v>
      </c>
      <c r="W11" s="31">
        <f>U11/درآمد!$F$13</f>
        <v>1.792242605015609E-6</v>
      </c>
    </row>
    <row r="12" spans="1:23" ht="21.75" customHeight="1" x14ac:dyDescent="0.2">
      <c r="A12" s="66" t="s">
        <v>170</v>
      </c>
      <c r="B12" s="66"/>
      <c r="C12" s="42"/>
      <c r="D12" s="44">
        <v>0</v>
      </c>
      <c r="E12" s="42"/>
      <c r="F12" s="44">
        <v>0</v>
      </c>
      <c r="G12" s="42"/>
      <c r="H12" s="44">
        <v>0</v>
      </c>
      <c r="I12" s="42"/>
      <c r="J12" s="44">
        <v>0</v>
      </c>
      <c r="K12" s="42"/>
      <c r="L12" s="44">
        <v>0</v>
      </c>
      <c r="M12" s="42"/>
      <c r="N12" s="44">
        <v>0</v>
      </c>
      <c r="O12" s="42"/>
      <c r="P12" s="66">
        <v>0</v>
      </c>
      <c r="Q12" s="66"/>
      <c r="R12" s="42"/>
      <c r="S12" s="44">
        <v>10527232185</v>
      </c>
      <c r="T12" s="42"/>
      <c r="U12" s="44">
        <v>10527232185</v>
      </c>
      <c r="W12" s="31">
        <f>U12/درآمد!$F$13</f>
        <v>6.8786153468404099E-3</v>
      </c>
    </row>
    <row r="13" spans="1:23" ht="21.75" customHeight="1" x14ac:dyDescent="0.2">
      <c r="A13" s="66" t="s">
        <v>171</v>
      </c>
      <c r="B13" s="66"/>
      <c r="C13" s="42"/>
      <c r="D13" s="44">
        <v>0</v>
      </c>
      <c r="E13" s="42"/>
      <c r="F13" s="44">
        <v>0</v>
      </c>
      <c r="G13" s="42"/>
      <c r="H13" s="44">
        <v>0</v>
      </c>
      <c r="I13" s="42"/>
      <c r="J13" s="44">
        <v>0</v>
      </c>
      <c r="K13" s="42"/>
      <c r="L13" s="44">
        <v>0</v>
      </c>
      <c r="M13" s="42"/>
      <c r="N13" s="44">
        <v>0</v>
      </c>
      <c r="O13" s="42"/>
      <c r="P13" s="66">
        <v>0</v>
      </c>
      <c r="Q13" s="66"/>
      <c r="R13" s="42"/>
      <c r="S13" s="44">
        <v>3740487472</v>
      </c>
      <c r="T13" s="42"/>
      <c r="U13" s="44">
        <v>3740487472</v>
      </c>
      <c r="W13" s="31">
        <f>U13/درآمد!$F$13</f>
        <v>2.4440778048217325E-3</v>
      </c>
    </row>
    <row r="14" spans="1:23" ht="21.75" customHeight="1" x14ac:dyDescent="0.2">
      <c r="A14" s="66" t="s">
        <v>172</v>
      </c>
      <c r="B14" s="66"/>
      <c r="C14" s="42"/>
      <c r="D14" s="44">
        <v>0</v>
      </c>
      <c r="E14" s="42"/>
      <c r="F14" s="44">
        <v>0</v>
      </c>
      <c r="G14" s="42"/>
      <c r="H14" s="44">
        <v>0</v>
      </c>
      <c r="I14" s="42"/>
      <c r="J14" s="44">
        <v>0</v>
      </c>
      <c r="K14" s="42"/>
      <c r="L14" s="44">
        <v>0</v>
      </c>
      <c r="M14" s="42"/>
      <c r="N14" s="44">
        <v>0</v>
      </c>
      <c r="O14" s="42"/>
      <c r="P14" s="66">
        <v>0</v>
      </c>
      <c r="Q14" s="66"/>
      <c r="R14" s="42"/>
      <c r="S14" s="44">
        <v>8174587328</v>
      </c>
      <c r="T14" s="42"/>
      <c r="U14" s="44">
        <v>8174587328</v>
      </c>
      <c r="W14" s="31">
        <f>U14/درآمد!$F$13</f>
        <v>5.3413699688877854E-3</v>
      </c>
    </row>
    <row r="15" spans="1:23" ht="21.75" customHeight="1" x14ac:dyDescent="0.2">
      <c r="A15" s="66" t="s">
        <v>173</v>
      </c>
      <c r="B15" s="66"/>
      <c r="C15" s="42"/>
      <c r="D15" s="44">
        <v>0</v>
      </c>
      <c r="E15" s="42"/>
      <c r="F15" s="44">
        <v>0</v>
      </c>
      <c r="G15" s="42"/>
      <c r="H15" s="44">
        <v>0</v>
      </c>
      <c r="I15" s="42"/>
      <c r="J15" s="44">
        <v>0</v>
      </c>
      <c r="K15" s="42"/>
      <c r="L15" s="44">
        <v>0</v>
      </c>
      <c r="M15" s="42"/>
      <c r="N15" s="44">
        <v>0</v>
      </c>
      <c r="O15" s="42"/>
      <c r="P15" s="66">
        <v>0</v>
      </c>
      <c r="Q15" s="66"/>
      <c r="R15" s="42"/>
      <c r="S15" s="44">
        <v>7081604612</v>
      </c>
      <c r="T15" s="42"/>
      <c r="U15" s="44">
        <v>7081604612</v>
      </c>
      <c r="W15" s="31">
        <f>U15/درآمد!$F$13</f>
        <v>4.6272024125930331E-3</v>
      </c>
    </row>
    <row r="16" spans="1:23" ht="21.75" customHeight="1" x14ac:dyDescent="0.2">
      <c r="A16" s="71" t="s">
        <v>174</v>
      </c>
      <c r="B16" s="71"/>
      <c r="C16" s="42"/>
      <c r="D16" s="46">
        <v>0</v>
      </c>
      <c r="E16" s="42"/>
      <c r="F16" s="46">
        <v>0</v>
      </c>
      <c r="G16" s="42"/>
      <c r="H16" s="46">
        <v>0</v>
      </c>
      <c r="I16" s="42"/>
      <c r="J16" s="46">
        <v>0</v>
      </c>
      <c r="K16" s="42"/>
      <c r="L16" s="46">
        <v>0</v>
      </c>
      <c r="M16" s="42"/>
      <c r="N16" s="46">
        <v>0</v>
      </c>
      <c r="O16" s="42"/>
      <c r="P16" s="66">
        <v>0</v>
      </c>
      <c r="Q16" s="71"/>
      <c r="R16" s="42"/>
      <c r="S16" s="46">
        <v>760464935</v>
      </c>
      <c r="T16" s="42"/>
      <c r="U16" s="46">
        <v>760464935</v>
      </c>
      <c r="W16" s="31">
        <f>U16/درآمد!$F$13</f>
        <v>4.9689658978724187E-4</v>
      </c>
    </row>
    <row r="17" spans="1:23" ht="21.75" customHeight="1" x14ac:dyDescent="0.2">
      <c r="A17" s="72" t="s">
        <v>71</v>
      </c>
      <c r="B17" s="72"/>
      <c r="C17" s="42"/>
      <c r="D17" s="47">
        <v>0</v>
      </c>
      <c r="E17" s="42"/>
      <c r="F17" s="47">
        <v>0</v>
      </c>
      <c r="G17" s="42"/>
      <c r="H17" s="47">
        <v>0</v>
      </c>
      <c r="I17" s="42"/>
      <c r="J17" s="47">
        <v>0</v>
      </c>
      <c r="K17" s="42"/>
      <c r="L17" s="47">
        <v>0</v>
      </c>
      <c r="M17" s="42"/>
      <c r="N17" s="47">
        <v>0</v>
      </c>
      <c r="O17" s="42"/>
      <c r="P17" s="42"/>
      <c r="Q17" s="47">
        <v>0</v>
      </c>
      <c r="R17" s="42"/>
      <c r="S17" s="47">
        <v>40569514788</v>
      </c>
      <c r="T17" s="42"/>
      <c r="U17" s="47">
        <v>40569514788</v>
      </c>
      <c r="W17" s="32">
        <f>SUM(W9:W16)</f>
        <v>2.6508590494682415E-2</v>
      </c>
    </row>
    <row r="20" spans="1:23" x14ac:dyDescent="0.2">
      <c r="D20" s="48">
        <f>D17-0</f>
        <v>0</v>
      </c>
      <c r="F20" s="48">
        <f>F17-0</f>
        <v>0</v>
      </c>
      <c r="H20" s="48">
        <f>H17-0</f>
        <v>0</v>
      </c>
      <c r="N20" s="48">
        <f>N17-0</f>
        <v>0</v>
      </c>
      <c r="Q20" s="48">
        <f>Q17-0</f>
        <v>0</v>
      </c>
      <c r="S20" s="48">
        <f>S17-'درآمد ناشی از فروش'!Q55</f>
        <v>40569514788</v>
      </c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view="pageBreakPreview" zoomScaleNormal="100" zoomScaleSheetLayoutView="100" workbookViewId="0">
      <selection activeCell="D8" sqref="D8:F11"/>
    </sheetView>
  </sheetViews>
  <sheetFormatPr defaultRowHeight="12.75" x14ac:dyDescent="0.2"/>
  <cols>
    <col min="1" max="1" width="5.140625" customWidth="1"/>
    <col min="2" max="2" width="20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9" bestFit="1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 ht="21.75" customHeight="1" x14ac:dyDescent="0.2">
      <c r="A2" s="59" t="s">
        <v>116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4.45" customHeight="1" x14ac:dyDescent="0.2"/>
    <row r="5" spans="1:18" ht="14.45" customHeight="1" x14ac:dyDescent="0.2">
      <c r="A5" s="1" t="s">
        <v>175</v>
      </c>
      <c r="B5" s="60" t="s">
        <v>176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14.45" customHeight="1" x14ac:dyDescent="0.2">
      <c r="D6" s="61" t="s">
        <v>135</v>
      </c>
      <c r="E6" s="61"/>
      <c r="F6" s="61"/>
      <c r="G6" s="61"/>
      <c r="H6" s="61"/>
      <c r="I6" s="61"/>
      <c r="J6" s="61"/>
      <c r="L6" s="61" t="s">
        <v>136</v>
      </c>
      <c r="M6" s="61"/>
      <c r="N6" s="61"/>
      <c r="O6" s="61"/>
      <c r="P6" s="61"/>
      <c r="Q6" s="61"/>
      <c r="R6" s="6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61" t="s">
        <v>177</v>
      </c>
      <c r="B8" s="61"/>
      <c r="D8" s="2" t="s">
        <v>178</v>
      </c>
      <c r="F8" s="2" t="s">
        <v>139</v>
      </c>
      <c r="H8" s="2" t="s">
        <v>140</v>
      </c>
      <c r="J8" s="2" t="s">
        <v>71</v>
      </c>
      <c r="L8" s="2" t="s">
        <v>178</v>
      </c>
      <c r="N8" s="2" t="s">
        <v>139</v>
      </c>
      <c r="P8" s="2" t="s">
        <v>140</v>
      </c>
      <c r="R8" s="2" t="s">
        <v>71</v>
      </c>
    </row>
    <row r="9" spans="1:18" ht="21.75" customHeight="1" x14ac:dyDescent="0.2">
      <c r="A9" s="73" t="s">
        <v>179</v>
      </c>
      <c r="B9" s="73"/>
      <c r="D9" s="49">
        <v>0</v>
      </c>
      <c r="E9" s="42"/>
      <c r="F9" s="49">
        <v>0</v>
      </c>
      <c r="G9" s="42"/>
      <c r="H9" s="49">
        <v>0</v>
      </c>
      <c r="I9" s="42"/>
      <c r="J9" s="49">
        <v>0</v>
      </c>
      <c r="K9" s="42"/>
      <c r="L9" s="49">
        <v>23228395667</v>
      </c>
      <c r="M9" s="42"/>
      <c r="N9" s="49">
        <v>0</v>
      </c>
      <c r="O9" s="42"/>
      <c r="P9" s="49">
        <v>-30062500</v>
      </c>
      <c r="Q9" s="42"/>
      <c r="R9" s="49">
        <v>23198333167</v>
      </c>
    </row>
    <row r="10" spans="1:18" ht="21.75" customHeight="1" x14ac:dyDescent="0.2">
      <c r="A10" s="69" t="s">
        <v>71</v>
      </c>
      <c r="B10" s="69"/>
      <c r="D10" s="47">
        <v>0</v>
      </c>
      <c r="E10" s="42"/>
      <c r="F10" s="47">
        <v>0</v>
      </c>
      <c r="G10" s="42"/>
      <c r="H10" s="47">
        <v>0</v>
      </c>
      <c r="I10" s="42"/>
      <c r="J10" s="47">
        <v>0</v>
      </c>
      <c r="K10" s="42"/>
      <c r="L10" s="47">
        <v>23228395667</v>
      </c>
      <c r="M10" s="42"/>
      <c r="N10" s="47">
        <v>0</v>
      </c>
      <c r="O10" s="42"/>
      <c r="P10" s="47">
        <v>-30062500</v>
      </c>
      <c r="Q10" s="42"/>
      <c r="R10" s="47">
        <v>23198333167</v>
      </c>
    </row>
    <row r="13" spans="1:18" x14ac:dyDescent="0.2">
      <c r="D13" s="48">
        <f>D10-'سود اوراق بهادار'!N9</f>
        <v>0</v>
      </c>
      <c r="F13" s="48">
        <f>F10-0</f>
        <v>0</v>
      </c>
      <c r="H13" s="48">
        <f>H10-0</f>
        <v>0</v>
      </c>
      <c r="L13" s="48">
        <f>L10-'سود اوراق بهادار'!T9</f>
        <v>0</v>
      </c>
      <c r="N13" s="48">
        <f>N10-0</f>
        <v>0</v>
      </c>
      <c r="P13" s="48">
        <f>P10-'درآمد ناشی از فروش'!Q56</f>
        <v>-30062500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E4683-39A6-4D65-90B1-08E95A5FE63F}">
  <sheetPr>
    <pageSetUpPr fitToPage="1"/>
  </sheetPr>
  <dimension ref="A1:S36"/>
  <sheetViews>
    <sheetView rightToLeft="1" view="pageBreakPreview" zoomScaleNormal="100" zoomScaleSheetLayoutView="100" workbookViewId="0">
      <selection activeCell="K18" sqref="K18"/>
    </sheetView>
  </sheetViews>
  <sheetFormatPr defaultRowHeight="12.75" x14ac:dyDescent="0.2"/>
  <cols>
    <col min="1" max="1" width="7.85546875" style="34" customWidth="1"/>
    <col min="2" max="2" width="17.28515625" style="34" customWidth="1"/>
    <col min="3" max="3" width="1.28515625" style="34" customWidth="1"/>
    <col min="4" max="4" width="20.5703125" style="34" customWidth="1"/>
    <col min="5" max="5" width="1.28515625" style="34" customWidth="1"/>
    <col min="6" max="6" width="29.7109375" style="34" customWidth="1"/>
    <col min="7" max="7" width="1.28515625" style="34" customWidth="1"/>
    <col min="8" max="8" width="13" style="34" customWidth="1"/>
    <col min="9" max="9" width="1.28515625" style="34" customWidth="1"/>
    <col min="10" max="10" width="10.42578125" style="34" customWidth="1"/>
    <col min="11" max="11" width="9.140625" style="34" customWidth="1"/>
    <col min="12" max="12" width="1.28515625" style="34" customWidth="1"/>
    <col min="13" max="13" width="28.5703125" style="34" customWidth="1"/>
    <col min="14" max="14" width="1.28515625" style="34" customWidth="1"/>
    <col min="15" max="15" width="14.28515625" style="34" customWidth="1"/>
    <col min="16" max="16" width="1.28515625" style="34" customWidth="1"/>
    <col min="17" max="17" width="28.7109375" style="34" customWidth="1"/>
    <col min="18" max="18" width="2.28515625" style="34" customWidth="1"/>
    <col min="19" max="19" width="28.5703125" style="34" customWidth="1"/>
    <col min="20" max="20" width="0.28515625" style="34" customWidth="1"/>
    <col min="21" max="16384" width="9.140625" style="34"/>
  </cols>
  <sheetData>
    <row r="1" spans="1:19" ht="21.75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1:19" ht="21" customHeight="1" x14ac:dyDescent="0.2">
      <c r="A2" s="74" t="s">
        <v>116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19" ht="21" customHeight="1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 ht="14.45" customHeight="1" x14ac:dyDescent="0.2"/>
    <row r="5" spans="1:19" ht="14.45" customHeight="1" x14ac:dyDescent="0.2">
      <c r="A5" s="35" t="s">
        <v>180</v>
      </c>
      <c r="B5" s="75" t="s">
        <v>181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19" ht="14.45" customHeight="1" x14ac:dyDescent="0.2">
      <c r="M6" s="76" t="s">
        <v>182</v>
      </c>
      <c r="Q6" s="76" t="s">
        <v>264</v>
      </c>
      <c r="R6" s="36"/>
      <c r="S6" s="76" t="s">
        <v>183</v>
      </c>
    </row>
    <row r="7" spans="1:19" ht="36.75" customHeight="1" x14ac:dyDescent="0.2">
      <c r="A7" s="79" t="s">
        <v>184</v>
      </c>
      <c r="B7" s="79"/>
      <c r="D7" s="37" t="s">
        <v>185</v>
      </c>
      <c r="F7" s="37" t="s">
        <v>186</v>
      </c>
      <c r="H7" s="37" t="s">
        <v>82</v>
      </c>
      <c r="J7" s="79" t="s">
        <v>187</v>
      </c>
      <c r="K7" s="79"/>
      <c r="M7" s="76"/>
      <c r="O7" s="38" t="s">
        <v>188</v>
      </c>
      <c r="Q7" s="77"/>
      <c r="R7" s="36"/>
      <c r="S7" s="78"/>
    </row>
    <row r="8" spans="1:19" ht="14.45" customHeight="1" x14ac:dyDescent="0.45">
      <c r="A8" s="85" t="s">
        <v>265</v>
      </c>
      <c r="B8" s="85"/>
      <c r="D8" s="87" t="s">
        <v>189</v>
      </c>
      <c r="F8" s="85" t="s">
        <v>266</v>
      </c>
      <c r="H8" s="88">
        <v>85000</v>
      </c>
      <c r="I8" s="50"/>
      <c r="J8" s="88">
        <v>85000000000</v>
      </c>
      <c r="K8" s="88"/>
      <c r="L8" s="51"/>
      <c r="M8" s="90">
        <v>10104594850</v>
      </c>
      <c r="N8" s="39"/>
      <c r="O8" s="80">
        <v>19</v>
      </c>
      <c r="P8" s="39"/>
      <c r="Q8" s="80" t="s">
        <v>267</v>
      </c>
      <c r="R8" s="39"/>
      <c r="S8" s="80">
        <v>37</v>
      </c>
    </row>
    <row r="9" spans="1:19" ht="8.25" customHeight="1" x14ac:dyDescent="0.45">
      <c r="A9" s="86"/>
      <c r="B9" s="86"/>
      <c r="D9" s="86"/>
      <c r="F9" s="86"/>
      <c r="H9" s="89"/>
      <c r="I9" s="50"/>
      <c r="J9" s="89"/>
      <c r="K9" s="89"/>
      <c r="L9" s="51"/>
      <c r="M9" s="91"/>
      <c r="N9" s="39"/>
      <c r="O9" s="81"/>
      <c r="P9" s="39"/>
      <c r="Q9" s="81"/>
      <c r="R9" s="39"/>
      <c r="S9" s="81"/>
    </row>
    <row r="10" spans="1:19" ht="15.75" customHeight="1" x14ac:dyDescent="0.45">
      <c r="A10" s="82"/>
      <c r="B10" s="82"/>
      <c r="D10" s="82"/>
      <c r="F10" s="38"/>
      <c r="H10" s="51"/>
      <c r="I10" s="51"/>
      <c r="J10" s="51"/>
      <c r="K10" s="51"/>
      <c r="L10" s="51"/>
      <c r="M10" s="83">
        <f>SUM(M8)</f>
        <v>10104594850</v>
      </c>
      <c r="N10" s="39"/>
      <c r="O10" s="39"/>
      <c r="P10" s="39"/>
      <c r="Q10" s="39"/>
      <c r="R10" s="39"/>
    </row>
    <row r="11" spans="1:19" ht="7.5" customHeight="1" thickBot="1" x14ac:dyDescent="0.25">
      <c r="A11" s="82"/>
      <c r="B11" s="82"/>
      <c r="D11" s="82"/>
      <c r="F11" s="38"/>
      <c r="H11" s="52"/>
      <c r="I11" s="52"/>
      <c r="J11" s="52"/>
      <c r="K11" s="52"/>
      <c r="L11" s="52"/>
      <c r="M11" s="84"/>
    </row>
    <row r="12" spans="1:19" ht="14.45" customHeight="1" thickTop="1" x14ac:dyDescent="0.2"/>
    <row r="13" spans="1:19" ht="14.45" customHeight="1" x14ac:dyDescent="0.2">
      <c r="M13" s="40"/>
    </row>
    <row r="14" spans="1:19" ht="14.45" customHeight="1" x14ac:dyDescent="0.2"/>
    <row r="15" spans="1:19" ht="14.45" customHeight="1" x14ac:dyDescent="0.2">
      <c r="M15" s="40"/>
    </row>
    <row r="16" spans="1:19" ht="14.45" customHeight="1" x14ac:dyDescent="0.2"/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</sheetData>
  <mergeCells count="21">
    <mergeCell ref="O8:O9"/>
    <mergeCell ref="Q8:Q9"/>
    <mergeCell ref="S8:S9"/>
    <mergeCell ref="A10:B11"/>
    <mergeCell ref="D10:D11"/>
    <mergeCell ref="M10:M11"/>
    <mergeCell ref="A8:B9"/>
    <mergeCell ref="D8:D9"/>
    <mergeCell ref="F8:F9"/>
    <mergeCell ref="H8:H9"/>
    <mergeCell ref="J8:K9"/>
    <mergeCell ref="M8:M9"/>
    <mergeCell ref="A1:S1"/>
    <mergeCell ref="A2:S2"/>
    <mergeCell ref="A3:S3"/>
    <mergeCell ref="B5:S5"/>
    <mergeCell ref="M6:M7"/>
    <mergeCell ref="Q6:Q7"/>
    <mergeCell ref="S6:S7"/>
    <mergeCell ref="A7:B7"/>
    <mergeCell ref="J7:K7"/>
  </mergeCells>
  <pageMargins left="0.39" right="0.39" top="0.39" bottom="0.39" header="0" footer="0"/>
  <pageSetup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view="pageBreakPreview" zoomScaleNormal="100" zoomScaleSheetLayoutView="100" workbookViewId="0">
      <selection activeCell="D8" sqref="D8:F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1.75" customHeight="1" x14ac:dyDescent="0.2">
      <c r="A2" s="59" t="s">
        <v>116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4.45" customHeight="1" x14ac:dyDescent="0.2"/>
    <row r="5" spans="1:10" ht="14.45" customHeight="1" x14ac:dyDescent="0.2">
      <c r="A5" s="1" t="s">
        <v>190</v>
      </c>
      <c r="B5" s="60" t="s">
        <v>191</v>
      </c>
      <c r="C5" s="60"/>
      <c r="D5" s="60"/>
      <c r="E5" s="60"/>
      <c r="F5" s="60"/>
      <c r="G5" s="60"/>
      <c r="H5" s="60"/>
      <c r="I5" s="60"/>
      <c r="J5" s="60"/>
    </row>
    <row r="6" spans="1:10" ht="14.45" customHeight="1" x14ac:dyDescent="0.2">
      <c r="D6" s="61" t="s">
        <v>135</v>
      </c>
      <c r="E6" s="61"/>
      <c r="F6" s="61"/>
      <c r="H6" s="61" t="s">
        <v>136</v>
      </c>
      <c r="I6" s="61"/>
      <c r="J6" s="61"/>
    </row>
    <row r="7" spans="1:10" ht="36.4" customHeight="1" x14ac:dyDescent="0.2">
      <c r="A7" s="61" t="s">
        <v>192</v>
      </c>
      <c r="B7" s="61"/>
      <c r="D7" s="19" t="s">
        <v>193</v>
      </c>
      <c r="E7" s="3"/>
      <c r="F7" s="19" t="s">
        <v>194</v>
      </c>
      <c r="H7" s="19" t="s">
        <v>193</v>
      </c>
      <c r="I7" s="3"/>
      <c r="J7" s="19" t="s">
        <v>194</v>
      </c>
    </row>
    <row r="8" spans="1:10" ht="21.75" customHeight="1" x14ac:dyDescent="0.2">
      <c r="A8" s="63" t="s">
        <v>259</v>
      </c>
      <c r="B8" s="63"/>
      <c r="D8" s="43">
        <v>15610</v>
      </c>
      <c r="F8" s="25">
        <f>D8/$D$14</f>
        <v>3.7724228062847839E-6</v>
      </c>
      <c r="H8" s="43">
        <v>906223</v>
      </c>
      <c r="J8" s="24">
        <f>H8/$H$14</f>
        <v>1.2691801298210775E-5</v>
      </c>
    </row>
    <row r="9" spans="1:10" ht="21.75" customHeight="1" x14ac:dyDescent="0.2">
      <c r="A9" s="65" t="s">
        <v>268</v>
      </c>
      <c r="B9" s="65"/>
      <c r="D9" s="44">
        <v>7045</v>
      </c>
      <c r="F9" s="31">
        <f t="shared" ref="F9:F13" si="0">D9/$D$14</f>
        <v>1.7025444375577387E-6</v>
      </c>
      <c r="H9" s="44">
        <v>151070</v>
      </c>
      <c r="J9" s="30">
        <f t="shared" ref="J9:J13" si="1">H9/$H$14</f>
        <v>2.1157600525706165E-6</v>
      </c>
    </row>
    <row r="10" spans="1:10" ht="21.75" customHeight="1" x14ac:dyDescent="0.2">
      <c r="A10" s="65" t="s">
        <v>269</v>
      </c>
      <c r="B10" s="65"/>
      <c r="D10" s="44">
        <v>18086</v>
      </c>
      <c r="F10" s="31">
        <f t="shared" si="0"/>
        <v>4.3707904467947854E-6</v>
      </c>
      <c r="H10" s="44">
        <v>12519058126</v>
      </c>
      <c r="J10" s="30">
        <f t="shared" si="1"/>
        <v>0.17533145613821649</v>
      </c>
    </row>
    <row r="11" spans="1:10" ht="21.75" customHeight="1" x14ac:dyDescent="0.2">
      <c r="A11" s="65" t="s">
        <v>270</v>
      </c>
      <c r="B11" s="65"/>
      <c r="D11" s="44">
        <v>0</v>
      </c>
      <c r="F11" s="31">
        <f t="shared" si="0"/>
        <v>0</v>
      </c>
      <c r="H11" s="44">
        <v>49653</v>
      </c>
      <c r="J11" s="30">
        <f t="shared" si="1"/>
        <v>6.9539838412847564E-7</v>
      </c>
    </row>
    <row r="12" spans="1:10" ht="21.75" customHeight="1" x14ac:dyDescent="0.2">
      <c r="A12" s="65" t="s">
        <v>271</v>
      </c>
      <c r="B12" s="65"/>
      <c r="D12" s="44">
        <v>509137</v>
      </c>
      <c r="F12" s="31">
        <f t="shared" si="0"/>
        <v>1.2304164191693888E-4</v>
      </c>
      <c r="H12" s="44">
        <v>15988420</v>
      </c>
      <c r="J12" s="30">
        <f t="shared" si="1"/>
        <v>2.2392043648455085E-4</v>
      </c>
    </row>
    <row r="13" spans="1:10" ht="21.75" customHeight="1" x14ac:dyDescent="0.2">
      <c r="A13" s="65" t="s">
        <v>263</v>
      </c>
      <c r="B13" s="65"/>
      <c r="D13" s="44">
        <v>4137374422</v>
      </c>
      <c r="F13" s="31">
        <f t="shared" si="0"/>
        <v>0.9998671126003924</v>
      </c>
      <c r="H13" s="44">
        <v>58866083173</v>
      </c>
      <c r="J13" s="30">
        <f t="shared" si="1"/>
        <v>0.82442912046556405</v>
      </c>
    </row>
    <row r="14" spans="1:10" ht="21.75" customHeight="1" thickBot="1" x14ac:dyDescent="0.25">
      <c r="A14" s="69" t="s">
        <v>71</v>
      </c>
      <c r="B14" s="69"/>
      <c r="D14" s="47">
        <f>SUM(D8:D13)</f>
        <v>4137924300</v>
      </c>
      <c r="F14" s="28">
        <f>SUM(F8:F13)</f>
        <v>1</v>
      </c>
      <c r="H14" s="47">
        <f>SUM(H8:H13)</f>
        <v>71402236665</v>
      </c>
      <c r="J14" s="28">
        <f>SUM(J8:J13)</f>
        <v>1</v>
      </c>
    </row>
    <row r="15" spans="1:10" ht="13.5" thickTop="1" x14ac:dyDescent="0.2"/>
    <row r="17" spans="4:8" x14ac:dyDescent="0.2">
      <c r="D17" s="48">
        <f>D14-'سود سپرده بانکی'!G14</f>
        <v>0</v>
      </c>
      <c r="H17" s="48">
        <f>H14-'سود سپرده بانکی'!M14</f>
        <v>0</v>
      </c>
    </row>
  </sheetData>
  <autoFilter ref="A7:J14" xr:uid="{00000000-0001-0000-0C00-000000000000}">
    <filterColumn colId="0" showButton="0"/>
  </autoFilter>
  <mergeCells count="14">
    <mergeCell ref="A14:B14"/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activeCell="D8" sqref="D8: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9" t="s">
        <v>0</v>
      </c>
      <c r="B1" s="59"/>
      <c r="C1" s="59"/>
      <c r="D1" s="59"/>
      <c r="E1" s="59"/>
      <c r="F1" s="59"/>
    </row>
    <row r="2" spans="1:6" ht="21.75" customHeight="1" x14ac:dyDescent="0.2">
      <c r="A2" s="59" t="s">
        <v>116</v>
      </c>
      <c r="B2" s="59"/>
      <c r="C2" s="59"/>
      <c r="D2" s="59"/>
      <c r="E2" s="59"/>
      <c r="F2" s="59"/>
    </row>
    <row r="3" spans="1:6" ht="21.75" customHeight="1" x14ac:dyDescent="0.2">
      <c r="A3" s="59" t="s">
        <v>2</v>
      </c>
      <c r="B3" s="59"/>
      <c r="C3" s="59"/>
      <c r="D3" s="59"/>
      <c r="E3" s="59"/>
      <c r="F3" s="59"/>
    </row>
    <row r="4" spans="1:6" ht="14.45" customHeight="1" x14ac:dyDescent="0.2"/>
    <row r="5" spans="1:6" ht="29.1" customHeight="1" x14ac:dyDescent="0.2">
      <c r="A5" s="1" t="s">
        <v>195</v>
      </c>
      <c r="B5" s="60" t="s">
        <v>131</v>
      </c>
      <c r="C5" s="60"/>
      <c r="D5" s="60"/>
      <c r="E5" s="60"/>
      <c r="F5" s="60"/>
    </row>
    <row r="6" spans="1:6" ht="14.45" customHeight="1" x14ac:dyDescent="0.2">
      <c r="D6" s="2" t="s">
        <v>135</v>
      </c>
      <c r="F6" s="2" t="s">
        <v>9</v>
      </c>
    </row>
    <row r="7" spans="1:6" ht="14.45" customHeight="1" x14ac:dyDescent="0.2">
      <c r="A7" s="61" t="s">
        <v>131</v>
      </c>
      <c r="B7" s="61"/>
      <c r="D7" s="4" t="s">
        <v>113</v>
      </c>
      <c r="F7" s="4" t="s">
        <v>113</v>
      </c>
    </row>
    <row r="8" spans="1:6" ht="21.75" customHeight="1" x14ac:dyDescent="0.2">
      <c r="A8" s="63" t="s">
        <v>131</v>
      </c>
      <c r="B8" s="63"/>
      <c r="D8" s="43">
        <v>0</v>
      </c>
      <c r="E8" s="42"/>
      <c r="F8" s="43">
        <v>1906450995</v>
      </c>
    </row>
    <row r="9" spans="1:6" ht="21.75" customHeight="1" x14ac:dyDescent="0.2">
      <c r="A9" s="65" t="s">
        <v>196</v>
      </c>
      <c r="B9" s="65"/>
      <c r="D9" s="44">
        <v>0</v>
      </c>
      <c r="E9" s="42"/>
      <c r="F9" s="44">
        <v>24474196</v>
      </c>
    </row>
    <row r="10" spans="1:6" ht="21.75" customHeight="1" x14ac:dyDescent="0.2">
      <c r="A10" s="67" t="s">
        <v>197</v>
      </c>
      <c r="B10" s="67"/>
      <c r="D10" s="46">
        <v>16446204</v>
      </c>
      <c r="E10" s="42"/>
      <c r="F10" s="46">
        <v>1581620673</v>
      </c>
    </row>
    <row r="11" spans="1:6" ht="21.75" customHeight="1" x14ac:dyDescent="0.2">
      <c r="A11" s="69" t="s">
        <v>71</v>
      </c>
      <c r="B11" s="69"/>
      <c r="D11" s="47">
        <f>SUM(D8:D10)</f>
        <v>16446204</v>
      </c>
      <c r="E11" s="42"/>
      <c r="F11" s="47">
        <f>SUM(F8:F10)</f>
        <v>3512545864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9"/>
  <sheetViews>
    <sheetView rightToLeft="1" view="pageBreakPreview" topLeftCell="A28" zoomScaleNormal="100" zoomScaleSheetLayoutView="100" workbookViewId="0">
      <selection activeCell="L53" sqref="L53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8.28515625" bestFit="1" customWidth="1"/>
    <col min="4" max="4" width="1.28515625" customWidth="1"/>
    <col min="5" max="5" width="29.85546875" bestFit="1" customWidth="1"/>
    <col min="6" max="6" width="1.28515625" customWidth="1"/>
    <col min="7" max="7" width="20" bestFit="1" customWidth="1"/>
    <col min="8" max="8" width="1.28515625" customWidth="1"/>
    <col min="9" max="9" width="19.85546875" bestFit="1" customWidth="1"/>
    <col min="10" max="10" width="1.28515625" customWidth="1"/>
    <col min="11" max="11" width="18" bestFit="1" customWidth="1"/>
    <col min="12" max="12" width="1.28515625" customWidth="1"/>
    <col min="13" max="13" width="21" bestFit="1" customWidth="1"/>
    <col min="14" max="14" width="1.28515625" customWidth="1"/>
    <col min="15" max="15" width="20" bestFit="1" customWidth="1"/>
    <col min="16" max="16" width="1.28515625" customWidth="1"/>
    <col min="17" max="17" width="18" bestFit="1" customWidth="1"/>
    <col min="18" max="18" width="1.28515625" customWidth="1"/>
    <col min="19" max="19" width="21" bestFit="1" customWidth="1"/>
    <col min="20" max="20" width="0.28515625" customWidth="1"/>
  </cols>
  <sheetData>
    <row r="1" spans="1:19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21.75" customHeight="1" x14ac:dyDescent="0.2">
      <c r="A2" s="59" t="s">
        <v>116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4.45" customHeight="1" x14ac:dyDescent="0.2"/>
    <row r="5" spans="1:19" ht="14.45" customHeight="1" x14ac:dyDescent="0.2">
      <c r="A5" s="60" t="s">
        <v>138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</row>
    <row r="6" spans="1:19" ht="14.45" customHeight="1" x14ac:dyDescent="0.2">
      <c r="A6" s="61" t="s">
        <v>73</v>
      </c>
      <c r="C6" s="61" t="s">
        <v>198</v>
      </c>
      <c r="D6" s="61"/>
      <c r="E6" s="61"/>
      <c r="F6" s="61"/>
      <c r="G6" s="61"/>
      <c r="I6" s="61" t="s">
        <v>135</v>
      </c>
      <c r="J6" s="61"/>
      <c r="K6" s="61"/>
      <c r="L6" s="61"/>
      <c r="M6" s="61"/>
      <c r="O6" s="61" t="s">
        <v>136</v>
      </c>
      <c r="P6" s="61"/>
      <c r="Q6" s="61"/>
      <c r="R6" s="61"/>
      <c r="S6" s="61"/>
    </row>
    <row r="7" spans="1:19" ht="29.1" customHeight="1" x14ac:dyDescent="0.2">
      <c r="A7" s="61"/>
      <c r="C7" s="19" t="s">
        <v>199</v>
      </c>
      <c r="D7" s="3"/>
      <c r="E7" s="19" t="s">
        <v>200</v>
      </c>
      <c r="F7" s="3"/>
      <c r="G7" s="19" t="s">
        <v>201</v>
      </c>
      <c r="I7" s="19" t="s">
        <v>202</v>
      </c>
      <c r="J7" s="3"/>
      <c r="K7" s="19" t="s">
        <v>203</v>
      </c>
      <c r="L7" s="3"/>
      <c r="M7" s="19" t="s">
        <v>204</v>
      </c>
      <c r="O7" s="19" t="s">
        <v>202</v>
      </c>
      <c r="P7" s="3"/>
      <c r="Q7" s="19" t="s">
        <v>203</v>
      </c>
      <c r="R7" s="3"/>
      <c r="S7" s="19" t="s">
        <v>204</v>
      </c>
    </row>
    <row r="8" spans="1:19" ht="21.75" customHeight="1" x14ac:dyDescent="0.2">
      <c r="A8" s="5" t="s">
        <v>141</v>
      </c>
      <c r="C8" s="5" t="s">
        <v>205</v>
      </c>
      <c r="E8" s="43">
        <v>13516371</v>
      </c>
      <c r="F8" s="42"/>
      <c r="G8" s="43">
        <v>70</v>
      </c>
      <c r="H8" s="42"/>
      <c r="I8" s="43">
        <v>0</v>
      </c>
      <c r="J8" s="42"/>
      <c r="K8" s="43">
        <v>0</v>
      </c>
      <c r="L8" s="42"/>
      <c r="M8" s="43">
        <v>0</v>
      </c>
      <c r="N8" s="42"/>
      <c r="O8" s="43">
        <v>946145970</v>
      </c>
      <c r="P8" s="42"/>
      <c r="Q8" s="43">
        <v>0</v>
      </c>
      <c r="R8" s="42"/>
      <c r="S8" s="43">
        <v>946145970</v>
      </c>
    </row>
    <row r="9" spans="1:19" ht="21.75" customHeight="1" x14ac:dyDescent="0.2">
      <c r="A9" s="7" t="s">
        <v>40</v>
      </c>
      <c r="C9" s="7" t="s">
        <v>206</v>
      </c>
      <c r="E9" s="44">
        <v>1279099</v>
      </c>
      <c r="F9" s="42"/>
      <c r="G9" s="44">
        <v>480</v>
      </c>
      <c r="H9" s="42"/>
      <c r="I9" s="44">
        <v>613967520</v>
      </c>
      <c r="J9" s="42"/>
      <c r="K9" s="44">
        <v>39724996</v>
      </c>
      <c r="L9" s="42"/>
      <c r="M9" s="44">
        <v>574242524</v>
      </c>
      <c r="N9" s="42"/>
      <c r="O9" s="44">
        <v>613967520</v>
      </c>
      <c r="P9" s="42"/>
      <c r="Q9" s="44">
        <v>39724996</v>
      </c>
      <c r="R9" s="42"/>
      <c r="S9" s="44">
        <v>574242524</v>
      </c>
    </row>
    <row r="10" spans="1:19" ht="21.75" customHeight="1" x14ac:dyDescent="0.2">
      <c r="A10" s="7" t="s">
        <v>49</v>
      </c>
      <c r="C10" s="7" t="s">
        <v>207</v>
      </c>
      <c r="E10" s="44">
        <v>5675000</v>
      </c>
      <c r="F10" s="42"/>
      <c r="G10" s="44">
        <v>1840</v>
      </c>
      <c r="H10" s="42"/>
      <c r="I10" s="44">
        <v>10442000000</v>
      </c>
      <c r="J10" s="42"/>
      <c r="K10" s="44">
        <v>49825494</v>
      </c>
      <c r="L10" s="42"/>
      <c r="M10" s="44">
        <v>10392174506</v>
      </c>
      <c r="N10" s="42"/>
      <c r="O10" s="44">
        <v>10442000000</v>
      </c>
      <c r="P10" s="42"/>
      <c r="Q10" s="44">
        <v>49825494</v>
      </c>
      <c r="R10" s="42"/>
      <c r="S10" s="44">
        <v>10392174506</v>
      </c>
    </row>
    <row r="11" spans="1:19" ht="21.75" customHeight="1" x14ac:dyDescent="0.2">
      <c r="A11" s="7" t="s">
        <v>50</v>
      </c>
      <c r="C11" s="7" t="s">
        <v>208</v>
      </c>
      <c r="E11" s="44">
        <v>1240000</v>
      </c>
      <c r="F11" s="42"/>
      <c r="G11" s="44">
        <v>1500</v>
      </c>
      <c r="H11" s="42"/>
      <c r="I11" s="44">
        <v>0</v>
      </c>
      <c r="J11" s="42"/>
      <c r="K11" s="44">
        <v>0</v>
      </c>
      <c r="L11" s="42"/>
      <c r="M11" s="44">
        <v>0</v>
      </c>
      <c r="N11" s="42"/>
      <c r="O11" s="44">
        <v>1860000000</v>
      </c>
      <c r="P11" s="42"/>
      <c r="Q11" s="44">
        <v>0</v>
      </c>
      <c r="R11" s="42"/>
      <c r="S11" s="44">
        <v>1860000000</v>
      </c>
    </row>
    <row r="12" spans="1:19" ht="21.75" customHeight="1" x14ac:dyDescent="0.2">
      <c r="A12" s="7" t="s">
        <v>20</v>
      </c>
      <c r="C12" s="7" t="s">
        <v>209</v>
      </c>
      <c r="E12" s="44">
        <v>19986764</v>
      </c>
      <c r="F12" s="42"/>
      <c r="G12" s="44">
        <v>210</v>
      </c>
      <c r="H12" s="42"/>
      <c r="I12" s="44">
        <v>4197220440</v>
      </c>
      <c r="J12" s="42"/>
      <c r="K12" s="44">
        <v>301516789</v>
      </c>
      <c r="L12" s="42"/>
      <c r="M12" s="44">
        <v>3895703651</v>
      </c>
      <c r="N12" s="42"/>
      <c r="O12" s="44">
        <v>4197220440</v>
      </c>
      <c r="P12" s="42"/>
      <c r="Q12" s="44">
        <v>301516789</v>
      </c>
      <c r="R12" s="42"/>
      <c r="S12" s="44">
        <v>3895703651</v>
      </c>
    </row>
    <row r="13" spans="1:19" ht="21.75" customHeight="1" x14ac:dyDescent="0.2">
      <c r="A13" s="7" t="s">
        <v>21</v>
      </c>
      <c r="C13" s="7" t="s">
        <v>210</v>
      </c>
      <c r="E13" s="44">
        <v>1648325</v>
      </c>
      <c r="F13" s="42"/>
      <c r="G13" s="44">
        <v>3132</v>
      </c>
      <c r="H13" s="42"/>
      <c r="I13" s="44">
        <v>0</v>
      </c>
      <c r="J13" s="42"/>
      <c r="K13" s="44">
        <v>0</v>
      </c>
      <c r="L13" s="42"/>
      <c r="M13" s="44">
        <v>0</v>
      </c>
      <c r="N13" s="42"/>
      <c r="O13" s="44">
        <v>5162553900</v>
      </c>
      <c r="P13" s="42"/>
      <c r="Q13" s="44">
        <v>245835900</v>
      </c>
      <c r="R13" s="42"/>
      <c r="S13" s="44">
        <v>4916718000</v>
      </c>
    </row>
    <row r="14" spans="1:19" ht="21.75" customHeight="1" x14ac:dyDescent="0.2">
      <c r="A14" s="7" t="s">
        <v>43</v>
      </c>
      <c r="C14" s="7" t="s">
        <v>207</v>
      </c>
      <c r="E14" s="44">
        <v>400000</v>
      </c>
      <c r="F14" s="42"/>
      <c r="G14" s="44">
        <v>930</v>
      </c>
      <c r="H14" s="42"/>
      <c r="I14" s="44">
        <v>372000000</v>
      </c>
      <c r="J14" s="42"/>
      <c r="K14" s="44">
        <v>28687737</v>
      </c>
      <c r="L14" s="42"/>
      <c r="M14" s="44">
        <v>343312263</v>
      </c>
      <c r="N14" s="42"/>
      <c r="O14" s="44">
        <v>372000000</v>
      </c>
      <c r="P14" s="42"/>
      <c r="Q14" s="44">
        <v>28687737</v>
      </c>
      <c r="R14" s="42"/>
      <c r="S14" s="44">
        <v>343312263</v>
      </c>
    </row>
    <row r="15" spans="1:19" ht="21.75" customHeight="1" x14ac:dyDescent="0.2">
      <c r="A15" s="7" t="s">
        <v>37</v>
      </c>
      <c r="C15" s="7" t="s">
        <v>211</v>
      </c>
      <c r="E15" s="44">
        <v>562000</v>
      </c>
      <c r="F15" s="42"/>
      <c r="G15" s="44">
        <v>6928</v>
      </c>
      <c r="H15" s="42"/>
      <c r="I15" s="44">
        <v>0</v>
      </c>
      <c r="J15" s="42"/>
      <c r="K15" s="44">
        <v>0</v>
      </c>
      <c r="L15" s="42"/>
      <c r="M15" s="44">
        <v>0</v>
      </c>
      <c r="N15" s="42"/>
      <c r="O15" s="44">
        <v>3893536000</v>
      </c>
      <c r="P15" s="42"/>
      <c r="Q15" s="44">
        <v>187823771</v>
      </c>
      <c r="R15" s="42"/>
      <c r="S15" s="44">
        <v>3705712229</v>
      </c>
    </row>
    <row r="16" spans="1:19" ht="21.75" customHeight="1" x14ac:dyDescent="0.2">
      <c r="A16" s="7" t="s">
        <v>55</v>
      </c>
      <c r="C16" s="7" t="s">
        <v>212</v>
      </c>
      <c r="E16" s="44">
        <v>1725439</v>
      </c>
      <c r="F16" s="42"/>
      <c r="G16" s="44">
        <v>8300</v>
      </c>
      <c r="H16" s="42"/>
      <c r="I16" s="44">
        <v>0</v>
      </c>
      <c r="J16" s="42"/>
      <c r="K16" s="44">
        <v>0</v>
      </c>
      <c r="L16" s="42"/>
      <c r="M16" s="44">
        <v>0</v>
      </c>
      <c r="N16" s="42"/>
      <c r="O16" s="44">
        <v>14321143700</v>
      </c>
      <c r="P16" s="42"/>
      <c r="Q16" s="44">
        <v>0</v>
      </c>
      <c r="R16" s="42"/>
      <c r="S16" s="44">
        <v>14321143700</v>
      </c>
    </row>
    <row r="17" spans="1:19" ht="21.75" customHeight="1" x14ac:dyDescent="0.2">
      <c r="A17" s="7" t="s">
        <v>54</v>
      </c>
      <c r="C17" s="7" t="s">
        <v>9</v>
      </c>
      <c r="E17" s="44">
        <v>200000</v>
      </c>
      <c r="F17" s="42"/>
      <c r="G17" s="44">
        <v>1600</v>
      </c>
      <c r="H17" s="42"/>
      <c r="I17" s="44">
        <v>320000000</v>
      </c>
      <c r="J17" s="42"/>
      <c r="K17" s="44">
        <v>24677623</v>
      </c>
      <c r="L17" s="42"/>
      <c r="M17" s="44">
        <v>295322377</v>
      </c>
      <c r="N17" s="42"/>
      <c r="O17" s="44">
        <v>320000000</v>
      </c>
      <c r="P17" s="42"/>
      <c r="Q17" s="44">
        <v>24677623</v>
      </c>
      <c r="R17" s="42"/>
      <c r="S17" s="44">
        <v>295322377</v>
      </c>
    </row>
    <row r="18" spans="1:19" ht="21.75" customHeight="1" x14ac:dyDescent="0.2">
      <c r="A18" s="7" t="s">
        <v>57</v>
      </c>
      <c r="C18" s="7" t="s">
        <v>213</v>
      </c>
      <c r="E18" s="44">
        <v>1359309</v>
      </c>
      <c r="F18" s="42"/>
      <c r="G18" s="44">
        <v>2720</v>
      </c>
      <c r="H18" s="42"/>
      <c r="I18" s="44">
        <v>0</v>
      </c>
      <c r="J18" s="42"/>
      <c r="K18" s="44">
        <v>0</v>
      </c>
      <c r="L18" s="42"/>
      <c r="M18" s="44">
        <v>0</v>
      </c>
      <c r="N18" s="42"/>
      <c r="O18" s="44">
        <v>3697320480</v>
      </c>
      <c r="P18" s="42"/>
      <c r="Q18" s="44">
        <v>0</v>
      </c>
      <c r="R18" s="42"/>
      <c r="S18" s="44">
        <v>3697320480</v>
      </c>
    </row>
    <row r="19" spans="1:19" ht="21.75" customHeight="1" x14ac:dyDescent="0.2">
      <c r="A19" s="7" t="s">
        <v>53</v>
      </c>
      <c r="C19" s="7" t="s">
        <v>214</v>
      </c>
      <c r="E19" s="44">
        <v>1339365</v>
      </c>
      <c r="F19" s="42"/>
      <c r="G19" s="44">
        <v>6647</v>
      </c>
      <c r="H19" s="42"/>
      <c r="I19" s="44">
        <v>0</v>
      </c>
      <c r="J19" s="42"/>
      <c r="K19" s="44">
        <v>0</v>
      </c>
      <c r="L19" s="42"/>
      <c r="M19" s="44">
        <v>0</v>
      </c>
      <c r="N19" s="42"/>
      <c r="O19" s="44">
        <v>8902759155</v>
      </c>
      <c r="P19" s="42"/>
      <c r="Q19" s="44">
        <v>362661674</v>
      </c>
      <c r="R19" s="42"/>
      <c r="S19" s="44">
        <v>8540097481</v>
      </c>
    </row>
    <row r="20" spans="1:19" ht="21.75" customHeight="1" x14ac:dyDescent="0.2">
      <c r="A20" s="7" t="s">
        <v>27</v>
      </c>
      <c r="C20" s="7" t="s">
        <v>207</v>
      </c>
      <c r="E20" s="44">
        <v>13419599</v>
      </c>
      <c r="F20" s="42"/>
      <c r="G20" s="44">
        <v>740</v>
      </c>
      <c r="H20" s="42"/>
      <c r="I20" s="44">
        <v>9930503260</v>
      </c>
      <c r="J20" s="42"/>
      <c r="K20" s="44">
        <v>309710453</v>
      </c>
      <c r="L20" s="42"/>
      <c r="M20" s="44">
        <v>9620792807</v>
      </c>
      <c r="N20" s="42"/>
      <c r="O20" s="44">
        <v>9930503260</v>
      </c>
      <c r="P20" s="42"/>
      <c r="Q20" s="44">
        <v>309710453</v>
      </c>
      <c r="R20" s="42"/>
      <c r="S20" s="44">
        <v>9620792807</v>
      </c>
    </row>
    <row r="21" spans="1:19" ht="21.75" customHeight="1" x14ac:dyDescent="0.2">
      <c r="A21" s="7" t="s">
        <v>151</v>
      </c>
      <c r="C21" s="7" t="s">
        <v>215</v>
      </c>
      <c r="E21" s="44">
        <v>9808539</v>
      </c>
      <c r="F21" s="42"/>
      <c r="G21" s="44">
        <v>190</v>
      </c>
      <c r="H21" s="42"/>
      <c r="I21" s="44">
        <v>0</v>
      </c>
      <c r="J21" s="42"/>
      <c r="K21" s="44">
        <v>0</v>
      </c>
      <c r="L21" s="42"/>
      <c r="M21" s="44">
        <v>0</v>
      </c>
      <c r="N21" s="42"/>
      <c r="O21" s="44">
        <v>1863622410</v>
      </c>
      <c r="P21" s="42"/>
      <c r="Q21" s="44">
        <v>74740938</v>
      </c>
      <c r="R21" s="42"/>
      <c r="S21" s="44">
        <v>1788881472</v>
      </c>
    </row>
    <row r="22" spans="1:19" ht="21.75" customHeight="1" x14ac:dyDescent="0.2">
      <c r="A22" s="7" t="s">
        <v>61</v>
      </c>
      <c r="C22" s="7" t="s">
        <v>216</v>
      </c>
      <c r="E22" s="44">
        <v>37047587</v>
      </c>
      <c r="F22" s="42"/>
      <c r="G22" s="44">
        <v>60</v>
      </c>
      <c r="H22" s="42"/>
      <c r="I22" s="44">
        <v>2222855220</v>
      </c>
      <c r="J22" s="42"/>
      <c r="K22" s="44">
        <v>145154438</v>
      </c>
      <c r="L22" s="42"/>
      <c r="M22" s="44">
        <v>2077700782</v>
      </c>
      <c r="N22" s="42"/>
      <c r="O22" s="44">
        <v>2222855220</v>
      </c>
      <c r="P22" s="42"/>
      <c r="Q22" s="44">
        <v>145154438</v>
      </c>
      <c r="R22" s="42"/>
      <c r="S22" s="44">
        <v>2077700782</v>
      </c>
    </row>
    <row r="23" spans="1:19" ht="21.75" customHeight="1" x14ac:dyDescent="0.2">
      <c r="A23" s="7" t="s">
        <v>35</v>
      </c>
      <c r="C23" s="7" t="s">
        <v>217</v>
      </c>
      <c r="E23" s="44">
        <v>6600000</v>
      </c>
      <c r="F23" s="42"/>
      <c r="G23" s="44">
        <v>1100</v>
      </c>
      <c r="H23" s="42"/>
      <c r="I23" s="44">
        <v>7260000000</v>
      </c>
      <c r="J23" s="42"/>
      <c r="K23" s="44">
        <v>221752988</v>
      </c>
      <c r="L23" s="42"/>
      <c r="M23" s="44">
        <v>7038247012</v>
      </c>
      <c r="N23" s="42"/>
      <c r="O23" s="44">
        <v>7260000000</v>
      </c>
      <c r="P23" s="42"/>
      <c r="Q23" s="44">
        <v>221752988</v>
      </c>
      <c r="R23" s="42"/>
      <c r="S23" s="44">
        <v>7038247012</v>
      </c>
    </row>
    <row r="24" spans="1:19" ht="21.75" customHeight="1" x14ac:dyDescent="0.2">
      <c r="A24" s="7" t="s">
        <v>44</v>
      </c>
      <c r="C24" s="7" t="s">
        <v>215</v>
      </c>
      <c r="E24" s="44">
        <v>10350000</v>
      </c>
      <c r="F24" s="42"/>
      <c r="G24" s="44">
        <v>350</v>
      </c>
      <c r="H24" s="42"/>
      <c r="I24" s="44">
        <v>0</v>
      </c>
      <c r="J24" s="42"/>
      <c r="K24" s="44">
        <v>0</v>
      </c>
      <c r="L24" s="42"/>
      <c r="M24" s="44">
        <v>0</v>
      </c>
      <c r="N24" s="42"/>
      <c r="O24" s="44">
        <v>3622500000</v>
      </c>
      <c r="P24" s="42"/>
      <c r="Q24" s="44">
        <v>0</v>
      </c>
      <c r="R24" s="42"/>
      <c r="S24" s="44">
        <v>3622500000</v>
      </c>
    </row>
    <row r="25" spans="1:19" ht="21.75" customHeight="1" x14ac:dyDescent="0.2">
      <c r="A25" s="7" t="s">
        <v>51</v>
      </c>
      <c r="C25" s="7" t="s">
        <v>218</v>
      </c>
      <c r="E25" s="44">
        <v>418969</v>
      </c>
      <c r="F25" s="42"/>
      <c r="G25" s="44">
        <v>9700</v>
      </c>
      <c r="H25" s="42"/>
      <c r="I25" s="44">
        <v>0</v>
      </c>
      <c r="J25" s="42"/>
      <c r="K25" s="44">
        <v>0</v>
      </c>
      <c r="L25" s="42"/>
      <c r="M25" s="44">
        <v>0</v>
      </c>
      <c r="N25" s="42"/>
      <c r="O25" s="44">
        <v>4063999300</v>
      </c>
      <c r="P25" s="42"/>
      <c r="Q25" s="44">
        <v>0</v>
      </c>
      <c r="R25" s="42"/>
      <c r="S25" s="44">
        <v>4063999300</v>
      </c>
    </row>
    <row r="26" spans="1:19" ht="21.75" customHeight="1" x14ac:dyDescent="0.2">
      <c r="A26" s="7" t="s">
        <v>25</v>
      </c>
      <c r="C26" s="7" t="s">
        <v>9</v>
      </c>
      <c r="E26" s="44">
        <v>30354405</v>
      </c>
      <c r="F26" s="42"/>
      <c r="G26" s="44">
        <v>120</v>
      </c>
      <c r="H26" s="42"/>
      <c r="I26" s="44">
        <v>3642528600</v>
      </c>
      <c r="J26" s="42"/>
      <c r="K26" s="44">
        <v>24779106</v>
      </c>
      <c r="L26" s="42"/>
      <c r="M26" s="44">
        <v>3617749494</v>
      </c>
      <c r="N26" s="42"/>
      <c r="O26" s="44">
        <v>3642528600</v>
      </c>
      <c r="P26" s="42"/>
      <c r="Q26" s="44">
        <v>24779106</v>
      </c>
      <c r="R26" s="42"/>
      <c r="S26" s="44">
        <v>3617749494</v>
      </c>
    </row>
    <row r="27" spans="1:19" ht="21.75" customHeight="1" x14ac:dyDescent="0.2">
      <c r="A27" s="7" t="s">
        <v>38</v>
      </c>
      <c r="C27" s="7" t="s">
        <v>7</v>
      </c>
      <c r="E27" s="44">
        <v>2787044</v>
      </c>
      <c r="F27" s="42"/>
      <c r="G27" s="44">
        <v>487</v>
      </c>
      <c r="H27" s="42"/>
      <c r="I27" s="44">
        <v>1357290428</v>
      </c>
      <c r="J27" s="42"/>
      <c r="K27" s="44">
        <v>72177571</v>
      </c>
      <c r="L27" s="42"/>
      <c r="M27" s="44">
        <v>1285112857</v>
      </c>
      <c r="N27" s="42"/>
      <c r="O27" s="44">
        <v>1357290428</v>
      </c>
      <c r="P27" s="42"/>
      <c r="Q27" s="44">
        <v>72177571</v>
      </c>
      <c r="R27" s="42"/>
      <c r="S27" s="44">
        <v>1285112857</v>
      </c>
    </row>
    <row r="28" spans="1:19" ht="21.75" customHeight="1" x14ac:dyDescent="0.2">
      <c r="A28" s="7" t="s">
        <v>47</v>
      </c>
      <c r="C28" s="7" t="s">
        <v>219</v>
      </c>
      <c r="E28" s="44">
        <v>2138348</v>
      </c>
      <c r="F28" s="42"/>
      <c r="G28" s="44">
        <v>3800</v>
      </c>
      <c r="H28" s="42"/>
      <c r="I28" s="44">
        <v>0</v>
      </c>
      <c r="J28" s="42"/>
      <c r="K28" s="44">
        <v>0</v>
      </c>
      <c r="L28" s="42"/>
      <c r="M28" s="44">
        <v>0</v>
      </c>
      <c r="N28" s="42"/>
      <c r="O28" s="44">
        <v>8125722400</v>
      </c>
      <c r="P28" s="42"/>
      <c r="Q28" s="44">
        <v>0</v>
      </c>
      <c r="R28" s="42"/>
      <c r="S28" s="44">
        <v>8125722400</v>
      </c>
    </row>
    <row r="29" spans="1:19" ht="21.75" customHeight="1" x14ac:dyDescent="0.2">
      <c r="A29" s="7" t="s">
        <v>62</v>
      </c>
      <c r="C29" s="7" t="s">
        <v>211</v>
      </c>
      <c r="E29" s="44">
        <v>2400000</v>
      </c>
      <c r="F29" s="42"/>
      <c r="G29" s="44">
        <v>93</v>
      </c>
      <c r="H29" s="42"/>
      <c r="I29" s="44">
        <v>0</v>
      </c>
      <c r="J29" s="42"/>
      <c r="K29" s="44">
        <v>0</v>
      </c>
      <c r="L29" s="42"/>
      <c r="M29" s="44">
        <v>0</v>
      </c>
      <c r="N29" s="42"/>
      <c r="O29" s="44">
        <v>223200000</v>
      </c>
      <c r="P29" s="42"/>
      <c r="Q29" s="44">
        <v>7818638</v>
      </c>
      <c r="R29" s="42"/>
      <c r="S29" s="44">
        <v>215381362</v>
      </c>
    </row>
    <row r="30" spans="1:19" ht="21.75" customHeight="1" x14ac:dyDescent="0.2">
      <c r="A30" s="7" t="s">
        <v>42</v>
      </c>
      <c r="C30" s="7" t="s">
        <v>220</v>
      </c>
      <c r="E30" s="44">
        <v>1211806</v>
      </c>
      <c r="F30" s="42"/>
      <c r="G30" s="44">
        <v>1930</v>
      </c>
      <c r="H30" s="42"/>
      <c r="I30" s="44">
        <v>2338785580</v>
      </c>
      <c r="J30" s="42"/>
      <c r="K30" s="44">
        <v>161089823</v>
      </c>
      <c r="L30" s="42"/>
      <c r="M30" s="44">
        <v>2177695757</v>
      </c>
      <c r="N30" s="42"/>
      <c r="O30" s="44">
        <v>2338785580</v>
      </c>
      <c r="P30" s="42"/>
      <c r="Q30" s="44">
        <v>161089823</v>
      </c>
      <c r="R30" s="42"/>
      <c r="S30" s="44">
        <v>2177695757</v>
      </c>
    </row>
    <row r="31" spans="1:19" ht="21.75" customHeight="1" x14ac:dyDescent="0.2">
      <c r="A31" s="7" t="s">
        <v>30</v>
      </c>
      <c r="C31" s="7" t="s">
        <v>216</v>
      </c>
      <c r="E31" s="44">
        <v>765547</v>
      </c>
      <c r="F31" s="42"/>
      <c r="G31" s="44">
        <v>5800</v>
      </c>
      <c r="H31" s="42"/>
      <c r="I31" s="44">
        <v>4440172600</v>
      </c>
      <c r="J31" s="42"/>
      <c r="K31" s="44">
        <v>263206108</v>
      </c>
      <c r="L31" s="42"/>
      <c r="M31" s="44">
        <v>4176966492</v>
      </c>
      <c r="N31" s="42"/>
      <c r="O31" s="44">
        <v>4440172600</v>
      </c>
      <c r="P31" s="42"/>
      <c r="Q31" s="44">
        <v>263206108</v>
      </c>
      <c r="R31" s="42"/>
      <c r="S31" s="44">
        <v>4176966492</v>
      </c>
    </row>
    <row r="32" spans="1:19" ht="21.75" customHeight="1" x14ac:dyDescent="0.2">
      <c r="A32" s="7" t="s">
        <v>45</v>
      </c>
      <c r="C32" s="7" t="s">
        <v>221</v>
      </c>
      <c r="E32" s="44">
        <v>8942001</v>
      </c>
      <c r="F32" s="42"/>
      <c r="G32" s="44">
        <v>160</v>
      </c>
      <c r="H32" s="42"/>
      <c r="I32" s="44">
        <v>0</v>
      </c>
      <c r="J32" s="42"/>
      <c r="K32" s="44">
        <v>0</v>
      </c>
      <c r="L32" s="42"/>
      <c r="M32" s="44">
        <v>0</v>
      </c>
      <c r="N32" s="42"/>
      <c r="O32" s="44">
        <v>1430720160</v>
      </c>
      <c r="P32" s="42"/>
      <c r="Q32" s="44">
        <v>50117758</v>
      </c>
      <c r="R32" s="42"/>
      <c r="S32" s="44">
        <v>1380602402</v>
      </c>
    </row>
    <row r="33" spans="1:19" ht="21.75" customHeight="1" x14ac:dyDescent="0.2">
      <c r="A33" s="7" t="s">
        <v>33</v>
      </c>
      <c r="C33" s="7" t="s">
        <v>222</v>
      </c>
      <c r="E33" s="44">
        <v>11000990</v>
      </c>
      <c r="F33" s="42"/>
      <c r="G33" s="44">
        <v>440</v>
      </c>
      <c r="H33" s="42"/>
      <c r="I33" s="44">
        <v>4840435600</v>
      </c>
      <c r="J33" s="42"/>
      <c r="K33" s="44">
        <v>16520258</v>
      </c>
      <c r="L33" s="42"/>
      <c r="M33" s="44">
        <v>4823915342</v>
      </c>
      <c r="N33" s="42"/>
      <c r="O33" s="44">
        <v>4840435600</v>
      </c>
      <c r="P33" s="42"/>
      <c r="Q33" s="44">
        <v>16520258</v>
      </c>
      <c r="R33" s="42"/>
      <c r="S33" s="44">
        <v>4823915342</v>
      </c>
    </row>
    <row r="34" spans="1:19" ht="21.75" customHeight="1" x14ac:dyDescent="0.2">
      <c r="A34" s="7" t="s">
        <v>68</v>
      </c>
      <c r="C34" s="7" t="s">
        <v>222</v>
      </c>
      <c r="E34" s="44">
        <v>800000</v>
      </c>
      <c r="F34" s="42"/>
      <c r="G34" s="44">
        <v>650</v>
      </c>
      <c r="H34" s="42"/>
      <c r="I34" s="44">
        <v>520000000</v>
      </c>
      <c r="J34" s="42"/>
      <c r="K34" s="44">
        <v>37048346</v>
      </c>
      <c r="L34" s="42"/>
      <c r="M34" s="44">
        <v>482951654</v>
      </c>
      <c r="N34" s="42"/>
      <c r="O34" s="44">
        <v>520000000</v>
      </c>
      <c r="P34" s="42"/>
      <c r="Q34" s="44">
        <v>37048346</v>
      </c>
      <c r="R34" s="42"/>
      <c r="S34" s="44">
        <v>482951654</v>
      </c>
    </row>
    <row r="35" spans="1:19" ht="21.75" customHeight="1" x14ac:dyDescent="0.2">
      <c r="A35" s="7" t="s">
        <v>46</v>
      </c>
      <c r="C35" s="7" t="s">
        <v>223</v>
      </c>
      <c r="E35" s="44">
        <v>33200000</v>
      </c>
      <c r="F35" s="42"/>
      <c r="G35" s="44">
        <v>190</v>
      </c>
      <c r="H35" s="42"/>
      <c r="I35" s="44">
        <v>0</v>
      </c>
      <c r="J35" s="42"/>
      <c r="K35" s="44">
        <v>0</v>
      </c>
      <c r="L35" s="42"/>
      <c r="M35" s="44">
        <v>0</v>
      </c>
      <c r="N35" s="42"/>
      <c r="O35" s="44">
        <v>6308000000</v>
      </c>
      <c r="P35" s="42"/>
      <c r="Q35" s="44">
        <v>0</v>
      </c>
      <c r="R35" s="42"/>
      <c r="S35" s="44">
        <v>6308000000</v>
      </c>
    </row>
    <row r="36" spans="1:19" ht="21.75" customHeight="1" x14ac:dyDescent="0.2">
      <c r="A36" s="7" t="s">
        <v>39</v>
      </c>
      <c r="C36" s="7" t="s">
        <v>224</v>
      </c>
      <c r="E36" s="44">
        <v>20543918</v>
      </c>
      <c r="F36" s="42"/>
      <c r="G36" s="44">
        <v>540</v>
      </c>
      <c r="H36" s="42"/>
      <c r="I36" s="44">
        <v>0</v>
      </c>
      <c r="J36" s="42"/>
      <c r="K36" s="44">
        <v>0</v>
      </c>
      <c r="L36" s="42"/>
      <c r="M36" s="44">
        <v>0</v>
      </c>
      <c r="N36" s="42"/>
      <c r="O36" s="44">
        <v>11093715720</v>
      </c>
      <c r="P36" s="42"/>
      <c r="Q36" s="44">
        <v>0</v>
      </c>
      <c r="R36" s="42"/>
      <c r="S36" s="44">
        <v>11093715720</v>
      </c>
    </row>
    <row r="37" spans="1:19" ht="21.75" customHeight="1" x14ac:dyDescent="0.2">
      <c r="A37" s="7" t="s">
        <v>59</v>
      </c>
      <c r="C37" s="7" t="s">
        <v>225</v>
      </c>
      <c r="E37" s="44">
        <v>7773332</v>
      </c>
      <c r="F37" s="42"/>
      <c r="G37" s="44">
        <v>1600</v>
      </c>
      <c r="H37" s="42"/>
      <c r="I37" s="44">
        <v>12437331200</v>
      </c>
      <c r="J37" s="42"/>
      <c r="K37" s="44">
        <v>168072043</v>
      </c>
      <c r="L37" s="42"/>
      <c r="M37" s="44">
        <v>12269259157</v>
      </c>
      <c r="N37" s="42"/>
      <c r="O37" s="44">
        <v>12437331200</v>
      </c>
      <c r="P37" s="42"/>
      <c r="Q37" s="44">
        <v>168072043</v>
      </c>
      <c r="R37" s="42"/>
      <c r="S37" s="44">
        <v>12269259157</v>
      </c>
    </row>
    <row r="38" spans="1:19" ht="21.75" customHeight="1" x14ac:dyDescent="0.2">
      <c r="A38" s="7" t="s">
        <v>63</v>
      </c>
      <c r="C38" s="7" t="s">
        <v>226</v>
      </c>
      <c r="E38" s="44">
        <v>2980000</v>
      </c>
      <c r="F38" s="42"/>
      <c r="G38" s="44">
        <v>650</v>
      </c>
      <c r="H38" s="42"/>
      <c r="I38" s="44">
        <v>0</v>
      </c>
      <c r="J38" s="42"/>
      <c r="K38" s="44">
        <v>0</v>
      </c>
      <c r="L38" s="42"/>
      <c r="M38" s="44">
        <v>0</v>
      </c>
      <c r="N38" s="42"/>
      <c r="O38" s="44">
        <v>1937000000</v>
      </c>
      <c r="P38" s="42"/>
      <c r="Q38" s="44">
        <v>0</v>
      </c>
      <c r="R38" s="42"/>
      <c r="S38" s="44">
        <v>1937000000</v>
      </c>
    </row>
    <row r="39" spans="1:19" ht="21.75" customHeight="1" x14ac:dyDescent="0.2">
      <c r="A39" s="7" t="s">
        <v>32</v>
      </c>
      <c r="C39" s="7" t="s">
        <v>9</v>
      </c>
      <c r="E39" s="44">
        <v>1138232</v>
      </c>
      <c r="F39" s="42"/>
      <c r="G39" s="44">
        <v>4500</v>
      </c>
      <c r="H39" s="42"/>
      <c r="I39" s="44">
        <v>5122044000</v>
      </c>
      <c r="J39" s="42"/>
      <c r="K39" s="44">
        <v>227944366</v>
      </c>
      <c r="L39" s="42"/>
      <c r="M39" s="44">
        <v>4894099634</v>
      </c>
      <c r="N39" s="42"/>
      <c r="O39" s="44">
        <v>5122044000</v>
      </c>
      <c r="P39" s="42"/>
      <c r="Q39" s="44">
        <v>227944366</v>
      </c>
      <c r="R39" s="42"/>
      <c r="S39" s="44">
        <v>4894099634</v>
      </c>
    </row>
    <row r="40" spans="1:19" ht="21.75" customHeight="1" x14ac:dyDescent="0.2">
      <c r="A40" s="7" t="s">
        <v>31</v>
      </c>
      <c r="C40" s="7" t="s">
        <v>227</v>
      </c>
      <c r="E40" s="44">
        <v>920000</v>
      </c>
      <c r="F40" s="42"/>
      <c r="G40" s="44">
        <v>6000</v>
      </c>
      <c r="H40" s="42"/>
      <c r="I40" s="44">
        <v>5520000000</v>
      </c>
      <c r="J40" s="42"/>
      <c r="K40" s="44">
        <v>249103990</v>
      </c>
      <c r="L40" s="42"/>
      <c r="M40" s="44">
        <v>5270896010</v>
      </c>
      <c r="N40" s="42"/>
      <c r="O40" s="44">
        <v>5520000000</v>
      </c>
      <c r="P40" s="42"/>
      <c r="Q40" s="44">
        <v>249103990</v>
      </c>
      <c r="R40" s="42"/>
      <c r="S40" s="44">
        <v>5270896010</v>
      </c>
    </row>
    <row r="41" spans="1:19" ht="21.75" customHeight="1" x14ac:dyDescent="0.2">
      <c r="A41" s="7" t="s">
        <v>41</v>
      </c>
      <c r="C41" s="7" t="s">
        <v>228</v>
      </c>
      <c r="E41" s="44">
        <v>1748955</v>
      </c>
      <c r="F41" s="42"/>
      <c r="G41" s="44">
        <v>1875</v>
      </c>
      <c r="H41" s="42"/>
      <c r="I41" s="44">
        <v>0</v>
      </c>
      <c r="J41" s="42"/>
      <c r="K41" s="44">
        <v>0</v>
      </c>
      <c r="L41" s="42"/>
      <c r="M41" s="44">
        <v>0</v>
      </c>
      <c r="N41" s="42"/>
      <c r="O41" s="44">
        <v>3279290625</v>
      </c>
      <c r="P41" s="42"/>
      <c r="Q41" s="44">
        <v>0</v>
      </c>
      <c r="R41" s="42"/>
      <c r="S41" s="44">
        <v>3279290625</v>
      </c>
    </row>
    <row r="42" spans="1:19" ht="21.75" customHeight="1" x14ac:dyDescent="0.2">
      <c r="A42" s="7" t="s">
        <v>65</v>
      </c>
      <c r="C42" s="7" t="s">
        <v>229</v>
      </c>
      <c r="E42" s="44">
        <v>20492394</v>
      </c>
      <c r="F42" s="42"/>
      <c r="G42" s="44">
        <v>200</v>
      </c>
      <c r="H42" s="42"/>
      <c r="I42" s="44">
        <v>0</v>
      </c>
      <c r="J42" s="42"/>
      <c r="K42" s="44">
        <v>0</v>
      </c>
      <c r="L42" s="42"/>
      <c r="M42" s="44">
        <v>0</v>
      </c>
      <c r="N42" s="42"/>
      <c r="O42" s="44">
        <v>4098478800</v>
      </c>
      <c r="P42" s="42"/>
      <c r="Q42" s="44">
        <v>242951063</v>
      </c>
      <c r="R42" s="42"/>
      <c r="S42" s="44">
        <v>3855527737</v>
      </c>
    </row>
    <row r="43" spans="1:19" ht="21.75" customHeight="1" x14ac:dyDescent="0.2">
      <c r="A43" s="7" t="s">
        <v>24</v>
      </c>
      <c r="C43" s="7" t="s">
        <v>230</v>
      </c>
      <c r="E43" s="44">
        <v>6773</v>
      </c>
      <c r="F43" s="42"/>
      <c r="G43" s="44">
        <v>116</v>
      </c>
      <c r="H43" s="42"/>
      <c r="I43" s="44">
        <v>0</v>
      </c>
      <c r="J43" s="42"/>
      <c r="K43" s="44">
        <v>0</v>
      </c>
      <c r="L43" s="42"/>
      <c r="M43" s="44">
        <v>0</v>
      </c>
      <c r="N43" s="42"/>
      <c r="O43" s="44">
        <v>785668</v>
      </c>
      <c r="P43" s="42"/>
      <c r="Q43" s="44">
        <v>0</v>
      </c>
      <c r="R43" s="42"/>
      <c r="S43" s="44">
        <v>785668</v>
      </c>
    </row>
    <row r="44" spans="1:19" ht="21.75" customHeight="1" x14ac:dyDescent="0.2">
      <c r="A44" s="9" t="s">
        <v>19</v>
      </c>
      <c r="C44" s="7" t="s">
        <v>207</v>
      </c>
      <c r="E44" s="45">
        <v>1675000</v>
      </c>
      <c r="F44" s="42"/>
      <c r="G44" s="45">
        <v>170</v>
      </c>
      <c r="H44" s="42"/>
      <c r="I44" s="46">
        <v>284750000</v>
      </c>
      <c r="J44" s="42"/>
      <c r="K44" s="46">
        <v>21126030</v>
      </c>
      <c r="L44" s="42"/>
      <c r="M44" s="46">
        <v>263623970</v>
      </c>
      <c r="N44" s="42"/>
      <c r="O44" s="46">
        <v>284750000</v>
      </c>
      <c r="P44" s="42"/>
      <c r="Q44" s="46">
        <v>21126030</v>
      </c>
      <c r="R44" s="42"/>
      <c r="S44" s="46">
        <v>263623970</v>
      </c>
    </row>
    <row r="45" spans="1:19" ht="21.75" customHeight="1" x14ac:dyDescent="0.2">
      <c r="A45" s="12" t="s">
        <v>71</v>
      </c>
      <c r="C45" s="20"/>
      <c r="E45" s="45"/>
      <c r="F45" s="42"/>
      <c r="G45" s="45"/>
      <c r="H45" s="42"/>
      <c r="I45" s="47">
        <v>75861884448</v>
      </c>
      <c r="J45" s="42"/>
      <c r="K45" s="47">
        <v>2362118159</v>
      </c>
      <c r="L45" s="42"/>
      <c r="M45" s="47">
        <v>73499766289</v>
      </c>
      <c r="N45" s="42"/>
      <c r="O45" s="47">
        <v>160692378736</v>
      </c>
      <c r="P45" s="42"/>
      <c r="Q45" s="47">
        <v>3534067901</v>
      </c>
      <c r="R45" s="42"/>
      <c r="S45" s="47">
        <v>157158310835</v>
      </c>
    </row>
    <row r="48" spans="1:19" x14ac:dyDescent="0.2">
      <c r="I48" s="42">
        <v>75861884448</v>
      </c>
      <c r="J48" s="42"/>
      <c r="K48" s="42">
        <v>2362118159</v>
      </c>
      <c r="L48" s="42"/>
      <c r="M48" s="42"/>
      <c r="N48" s="42"/>
      <c r="O48" s="42">
        <v>160692378654</v>
      </c>
      <c r="P48" s="42"/>
      <c r="Q48" s="42">
        <v>3534067901</v>
      </c>
    </row>
    <row r="49" spans="9:17" x14ac:dyDescent="0.2">
      <c r="I49" s="42">
        <f>I48-I45</f>
        <v>0</v>
      </c>
      <c r="J49" s="42"/>
      <c r="K49" s="42">
        <f>K48-K45</f>
        <v>0</v>
      </c>
      <c r="L49" s="42"/>
      <c r="M49" s="42"/>
      <c r="N49" s="42"/>
      <c r="O49" s="42">
        <f>O48-O45</f>
        <v>-82</v>
      </c>
      <c r="P49" s="42"/>
      <c r="Q49" s="42">
        <f>Q48-Q45</f>
        <v>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5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Normal="100" zoomScaleSheetLayoutView="100" workbookViewId="0">
      <selection activeCell="C15" sqref="C1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1.75" customHeight="1" x14ac:dyDescent="0.2">
      <c r="A2" s="59" t="s">
        <v>116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ht="14.45" customHeight="1" x14ac:dyDescent="0.2"/>
    <row r="5" spans="1:11" ht="14.45" customHeight="1" x14ac:dyDescent="0.2">
      <c r="A5" s="60" t="s">
        <v>166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ht="14.45" customHeight="1" x14ac:dyDescent="0.2">
      <c r="I6" s="2" t="s">
        <v>135</v>
      </c>
      <c r="K6" s="2" t="s">
        <v>136</v>
      </c>
    </row>
    <row r="7" spans="1:11" ht="29.1" customHeight="1" x14ac:dyDescent="0.2">
      <c r="A7" s="2" t="s">
        <v>231</v>
      </c>
      <c r="C7" s="18" t="s">
        <v>232</v>
      </c>
      <c r="E7" s="18" t="s">
        <v>233</v>
      </c>
      <c r="G7" s="18" t="s">
        <v>234</v>
      </c>
      <c r="I7" s="19" t="s">
        <v>235</v>
      </c>
      <c r="K7" s="19" t="s">
        <v>235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rightToLeft="1" view="pageBreakPreview" zoomScaleNormal="100" zoomScaleSheetLayoutView="100" workbookViewId="0">
      <selection activeCell="P12" sqref="P12"/>
    </sheetView>
  </sheetViews>
  <sheetFormatPr defaultRowHeight="12.75" x14ac:dyDescent="0.2"/>
  <cols>
    <col min="1" max="1" width="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9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1.14062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0" ht="21.75" customHeight="1" x14ac:dyDescent="0.2">
      <c r="A2" s="59" t="s">
        <v>116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spans="1:20" ht="14.45" customHeight="1" x14ac:dyDescent="0.2"/>
    <row r="5" spans="1:20" ht="14.45" customHeight="1" x14ac:dyDescent="0.2">
      <c r="A5" s="60" t="s">
        <v>236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0" ht="14.45" customHeight="1" x14ac:dyDescent="0.2">
      <c r="A6" s="61" t="s">
        <v>119</v>
      </c>
      <c r="J6" s="61" t="s">
        <v>135</v>
      </c>
      <c r="K6" s="61"/>
      <c r="L6" s="61"/>
      <c r="M6" s="61"/>
      <c r="N6" s="61"/>
      <c r="P6" s="61" t="s">
        <v>136</v>
      </c>
      <c r="Q6" s="61"/>
      <c r="R6" s="61"/>
      <c r="S6" s="61"/>
      <c r="T6" s="61"/>
    </row>
    <row r="7" spans="1:20" ht="29.1" customHeight="1" x14ac:dyDescent="0.2">
      <c r="A7" s="61"/>
      <c r="C7" s="18" t="s">
        <v>237</v>
      </c>
      <c r="E7" s="92" t="s">
        <v>98</v>
      </c>
      <c r="F7" s="92"/>
      <c r="H7" s="18" t="s">
        <v>238</v>
      </c>
      <c r="J7" s="19" t="s">
        <v>239</v>
      </c>
      <c r="K7" s="3"/>
      <c r="L7" s="19" t="s">
        <v>203</v>
      </c>
      <c r="M7" s="3"/>
      <c r="N7" s="19" t="s">
        <v>240</v>
      </c>
      <c r="P7" s="19" t="s">
        <v>239</v>
      </c>
      <c r="Q7" s="3"/>
      <c r="R7" s="19" t="s">
        <v>203</v>
      </c>
      <c r="S7" s="3"/>
      <c r="T7" s="19" t="s">
        <v>240</v>
      </c>
    </row>
    <row r="8" spans="1:20" ht="21.75" customHeight="1" x14ac:dyDescent="0.2">
      <c r="A8" s="15" t="s">
        <v>179</v>
      </c>
      <c r="C8" s="3"/>
      <c r="E8" s="5" t="s">
        <v>241</v>
      </c>
      <c r="F8" s="3"/>
      <c r="H8" s="6">
        <v>19</v>
      </c>
      <c r="J8" s="49">
        <v>0</v>
      </c>
      <c r="K8" s="42"/>
      <c r="L8" s="49">
        <v>0</v>
      </c>
      <c r="M8" s="42"/>
      <c r="N8" s="49">
        <v>0</v>
      </c>
      <c r="O8" s="42"/>
      <c r="P8" s="49">
        <v>23228395667</v>
      </c>
      <c r="Q8" s="42"/>
      <c r="R8" s="49">
        <v>0</v>
      </c>
      <c r="S8" s="42"/>
      <c r="T8" s="49">
        <v>23228395667</v>
      </c>
    </row>
    <row r="9" spans="1:20" ht="21.75" customHeight="1" x14ac:dyDescent="0.2">
      <c r="A9" s="12" t="s">
        <v>71</v>
      </c>
      <c r="C9" s="20"/>
      <c r="E9" s="20"/>
      <c r="H9" s="20"/>
      <c r="J9" s="47">
        <v>0</v>
      </c>
      <c r="K9" s="42"/>
      <c r="L9" s="47">
        <v>0</v>
      </c>
      <c r="M9" s="42"/>
      <c r="N9" s="47">
        <v>0</v>
      </c>
      <c r="O9" s="42"/>
      <c r="P9" s="47">
        <v>23228395667</v>
      </c>
      <c r="Q9" s="42"/>
      <c r="R9" s="47">
        <v>0</v>
      </c>
      <c r="S9" s="42"/>
      <c r="T9" s="47">
        <v>23228395667</v>
      </c>
    </row>
    <row r="12" spans="1:20" x14ac:dyDescent="0.2">
      <c r="J12" s="42">
        <v>0</v>
      </c>
      <c r="K12" s="42"/>
      <c r="L12" s="42">
        <v>0</v>
      </c>
      <c r="M12" s="42"/>
      <c r="N12" s="42"/>
      <c r="O12" s="42"/>
      <c r="P12" s="42">
        <v>23228395667</v>
      </c>
      <c r="Q12" s="42"/>
      <c r="R12" s="42">
        <v>0</v>
      </c>
    </row>
    <row r="13" spans="1:20" x14ac:dyDescent="0.2">
      <c r="J13" s="42">
        <f>J12-J9</f>
        <v>0</v>
      </c>
      <c r="K13" s="42"/>
      <c r="L13" s="42">
        <f>L12-L9</f>
        <v>0</v>
      </c>
      <c r="M13" s="42"/>
      <c r="N13" s="42"/>
      <c r="O13" s="42"/>
      <c r="P13" s="42">
        <f>P12-P9</f>
        <v>0</v>
      </c>
      <c r="Q13" s="42"/>
      <c r="R13" s="42">
        <f>R12-R9</f>
        <v>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84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3"/>
  <sheetViews>
    <sheetView rightToLeft="1" view="pageBreakPreview" zoomScaleNormal="100" zoomScaleSheetLayoutView="100" workbookViewId="0">
      <selection activeCell="A17" sqref="A17:M22"/>
    </sheetView>
  </sheetViews>
  <sheetFormatPr defaultRowHeight="12.75" x14ac:dyDescent="0.2"/>
  <cols>
    <col min="1" max="1" width="33.85546875" customWidth="1"/>
    <col min="2" max="2" width="1.28515625" customWidth="1"/>
    <col min="3" max="3" width="15.28515625" bestFit="1" customWidth="1"/>
    <col min="4" max="4" width="1.28515625" customWidth="1"/>
    <col min="5" max="5" width="10.7109375" bestFit="1" customWidth="1"/>
    <col min="6" max="6" width="1.28515625" customWidth="1"/>
    <col min="7" max="7" width="15.28515625" bestFit="1" customWidth="1"/>
    <col min="8" max="8" width="1.28515625" customWidth="1"/>
    <col min="9" max="9" width="16.42578125" bestFit="1" customWidth="1"/>
    <col min="10" max="10" width="1.28515625" customWidth="1"/>
    <col min="11" max="11" width="11.140625" bestFit="1" customWidth="1"/>
    <col min="12" max="12" width="1.28515625" customWidth="1"/>
    <col min="13" max="13" width="16.28515625" bestFit="1" customWidth="1"/>
    <col min="14" max="14" width="0.28515625" customWidth="1"/>
  </cols>
  <sheetData>
    <row r="1" spans="1:1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.75" customHeight="1" x14ac:dyDescent="0.2">
      <c r="A2" s="59" t="s">
        <v>116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4.45" customHeight="1" x14ac:dyDescent="0.2"/>
    <row r="5" spans="1:13" ht="14.45" customHeight="1" x14ac:dyDescent="0.2">
      <c r="A5" s="60" t="s">
        <v>242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14.45" customHeight="1" x14ac:dyDescent="0.2">
      <c r="A6" s="61" t="s">
        <v>119</v>
      </c>
      <c r="C6" s="61" t="s">
        <v>135</v>
      </c>
      <c r="D6" s="61"/>
      <c r="E6" s="61"/>
      <c r="F6" s="61"/>
      <c r="G6" s="61"/>
      <c r="I6" s="61" t="s">
        <v>136</v>
      </c>
      <c r="J6" s="61"/>
      <c r="K6" s="61"/>
      <c r="L6" s="61"/>
      <c r="M6" s="61"/>
    </row>
    <row r="7" spans="1:13" ht="29.1" customHeight="1" x14ac:dyDescent="0.2">
      <c r="A7" s="61"/>
      <c r="C7" s="19" t="s">
        <v>239</v>
      </c>
      <c r="D7" s="3"/>
      <c r="E7" s="19" t="s">
        <v>203</v>
      </c>
      <c r="F7" s="3"/>
      <c r="G7" s="19" t="s">
        <v>240</v>
      </c>
      <c r="I7" s="19" t="s">
        <v>239</v>
      </c>
      <c r="J7" s="3"/>
      <c r="K7" s="19" t="s">
        <v>203</v>
      </c>
      <c r="L7" s="3"/>
      <c r="M7" s="19" t="s">
        <v>240</v>
      </c>
    </row>
    <row r="8" spans="1:13" ht="21.75" customHeight="1" x14ac:dyDescent="0.2">
      <c r="A8" s="5" t="s">
        <v>272</v>
      </c>
      <c r="C8" s="43">
        <v>15610</v>
      </c>
      <c r="D8" s="42"/>
      <c r="E8" s="43">
        <v>0</v>
      </c>
      <c r="F8" s="42"/>
      <c r="G8" s="43">
        <v>15610</v>
      </c>
      <c r="H8" s="42"/>
      <c r="I8" s="43">
        <v>906223</v>
      </c>
      <c r="J8" s="42"/>
      <c r="K8" s="43">
        <v>0</v>
      </c>
      <c r="L8" s="42"/>
      <c r="M8" s="43">
        <v>906223</v>
      </c>
    </row>
    <row r="9" spans="1:13" ht="21.75" customHeight="1" x14ac:dyDescent="0.2">
      <c r="A9" s="7" t="s">
        <v>260</v>
      </c>
      <c r="C9" s="44">
        <v>7045</v>
      </c>
      <c r="D9" s="42"/>
      <c r="E9" s="44">
        <v>0</v>
      </c>
      <c r="F9" s="42"/>
      <c r="G9" s="44">
        <v>7045</v>
      </c>
      <c r="H9" s="42"/>
      <c r="I9" s="44">
        <v>151070</v>
      </c>
      <c r="J9" s="42"/>
      <c r="K9" s="44">
        <v>0</v>
      </c>
      <c r="L9" s="42"/>
      <c r="M9" s="44">
        <v>151070</v>
      </c>
    </row>
    <row r="10" spans="1:13" ht="21.75" customHeight="1" x14ac:dyDescent="0.2">
      <c r="A10" s="7" t="s">
        <v>273</v>
      </c>
      <c r="C10" s="44">
        <v>18086</v>
      </c>
      <c r="D10" s="42"/>
      <c r="E10" s="44">
        <v>0</v>
      </c>
      <c r="F10" s="42"/>
      <c r="G10" s="44">
        <v>18086</v>
      </c>
      <c r="H10" s="42"/>
      <c r="I10" s="44">
        <v>12519058126</v>
      </c>
      <c r="J10" s="42"/>
      <c r="K10" s="44">
        <v>0</v>
      </c>
      <c r="L10" s="42"/>
      <c r="M10" s="44">
        <v>12519058126</v>
      </c>
    </row>
    <row r="11" spans="1:13" ht="21.75" customHeight="1" x14ac:dyDescent="0.2">
      <c r="A11" s="7" t="s">
        <v>270</v>
      </c>
      <c r="C11" s="44">
        <v>0</v>
      </c>
      <c r="D11" s="42"/>
      <c r="E11" s="44">
        <v>0</v>
      </c>
      <c r="F11" s="42"/>
      <c r="G11" s="44">
        <v>0</v>
      </c>
      <c r="H11" s="42"/>
      <c r="I11" s="44">
        <v>49653</v>
      </c>
      <c r="J11" s="42"/>
      <c r="K11" s="44">
        <v>0</v>
      </c>
      <c r="L11" s="42"/>
      <c r="M11" s="44">
        <v>49653</v>
      </c>
    </row>
    <row r="12" spans="1:13" ht="21.75" customHeight="1" x14ac:dyDescent="0.2">
      <c r="A12" s="7" t="s">
        <v>271</v>
      </c>
      <c r="C12" s="44">
        <v>509137</v>
      </c>
      <c r="D12" s="42"/>
      <c r="E12" s="44">
        <v>0</v>
      </c>
      <c r="F12" s="42"/>
      <c r="G12" s="44">
        <v>509137</v>
      </c>
      <c r="H12" s="42"/>
      <c r="I12" s="44">
        <v>15988420</v>
      </c>
      <c r="J12" s="42"/>
      <c r="K12" s="44">
        <v>0</v>
      </c>
      <c r="L12" s="42"/>
      <c r="M12" s="44">
        <v>15988420</v>
      </c>
    </row>
    <row r="13" spans="1:13" ht="21.75" customHeight="1" x14ac:dyDescent="0.2">
      <c r="A13" s="7" t="s">
        <v>274</v>
      </c>
      <c r="C13" s="44">
        <v>4108147150</v>
      </c>
      <c r="D13" s="42"/>
      <c r="E13" s="44">
        <v>0</v>
      </c>
      <c r="F13" s="42"/>
      <c r="G13" s="44">
        <v>4137374422</v>
      </c>
      <c r="H13" s="42"/>
      <c r="I13" s="44">
        <v>58874903237</v>
      </c>
      <c r="J13" s="42"/>
      <c r="K13" s="44">
        <v>8820064</v>
      </c>
      <c r="L13" s="42"/>
      <c r="M13" s="44">
        <v>58866083173</v>
      </c>
    </row>
    <row r="14" spans="1:13" ht="21.75" customHeight="1" thickBot="1" x14ac:dyDescent="0.25">
      <c r="A14" s="12" t="s">
        <v>71</v>
      </c>
      <c r="C14" s="47">
        <f>SUM(C8:C13)</f>
        <v>4108697028</v>
      </c>
      <c r="D14" s="42"/>
      <c r="E14" s="47">
        <f t="shared" ref="E14:M14" si="0">SUM(E8:E13)</f>
        <v>0</v>
      </c>
      <c r="F14" s="42"/>
      <c r="G14" s="47">
        <f t="shared" si="0"/>
        <v>4137924300</v>
      </c>
      <c r="H14" s="42"/>
      <c r="I14" s="47">
        <f t="shared" si="0"/>
        <v>71411056729</v>
      </c>
      <c r="J14" s="42"/>
      <c r="K14" s="47">
        <f t="shared" si="0"/>
        <v>8820064</v>
      </c>
      <c r="L14" s="42"/>
      <c r="M14" s="47">
        <f t="shared" si="0"/>
        <v>71402236665</v>
      </c>
    </row>
    <row r="15" spans="1:13" ht="13.5" thickTop="1" x14ac:dyDescent="0.2">
      <c r="F15" s="42"/>
      <c r="H15" s="42"/>
      <c r="J15" s="42"/>
      <c r="L15" s="42"/>
    </row>
    <row r="16" spans="1:13" s="42" customFormat="1" x14ac:dyDescent="0.2"/>
    <row r="17" s="42" customFormat="1" x14ac:dyDescent="0.2"/>
    <row r="18" s="42" customFormat="1" x14ac:dyDescent="0.2"/>
    <row r="19" s="42" customFormat="1" x14ac:dyDescent="0.2"/>
    <row r="20" s="42" customFormat="1" x14ac:dyDescent="0.2"/>
    <row r="21" s="42" customFormat="1" x14ac:dyDescent="0.2"/>
    <row r="22" s="42" customFormat="1" x14ac:dyDescent="0.2"/>
    <row r="23" s="42" customFormat="1" x14ac:dyDescent="0.2"/>
  </sheetData>
  <autoFilter ref="A6:M14" xr:uid="{00000000-0001-0000-1100-000000000000}">
    <filterColumn colId="2" showButton="0"/>
    <filterColumn colId="3" showButton="0"/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7"/>
  <sheetViews>
    <sheetView rightToLeft="1" view="pageBreakPreview" topLeftCell="A40" zoomScaleNormal="100" zoomScaleSheetLayoutView="100" workbookViewId="0">
      <selection activeCell="E54" sqref="E54:X66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140625" bestFit="1" customWidth="1"/>
    <col min="6" max="6" width="1.28515625" customWidth="1"/>
    <col min="7" max="7" width="18" bestFit="1" customWidth="1"/>
    <col min="8" max="8" width="1.28515625" customWidth="1"/>
    <col min="9" max="9" width="15.5703125" customWidth="1"/>
    <col min="10" max="10" width="1.28515625" customWidth="1"/>
    <col min="11" max="11" width="16.140625" bestFit="1" customWidth="1"/>
    <col min="12" max="12" width="1.28515625" customWidth="1"/>
    <col min="13" max="13" width="21.85546875" bestFit="1" customWidth="1"/>
    <col min="14" max="14" width="1.28515625" customWidth="1"/>
    <col min="15" max="15" width="20.42578125" bestFit="1" customWidth="1"/>
    <col min="16" max="16" width="1.28515625" customWidth="1"/>
    <col min="17" max="17" width="19.28515625" customWidth="1"/>
    <col min="18" max="18" width="1.28515625" customWidth="1"/>
    <col min="19" max="19" width="0.28515625" customWidth="1"/>
    <col min="20" max="21" width="14.5703125" bestFit="1" customWidth="1"/>
    <col min="22" max="22" width="16" bestFit="1" customWidth="1"/>
    <col min="23" max="23" width="10.28515625" bestFit="1" customWidth="1"/>
  </cols>
  <sheetData>
    <row r="1" spans="1:1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8" ht="21.75" customHeight="1" x14ac:dyDescent="0.2">
      <c r="A2" s="59" t="s">
        <v>116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4.45" customHeight="1" x14ac:dyDescent="0.2"/>
    <row r="5" spans="1:18" ht="14.45" customHeight="1" x14ac:dyDescent="0.2">
      <c r="A5" s="60" t="s">
        <v>243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14.45" customHeight="1" x14ac:dyDescent="0.2">
      <c r="A6" s="61" t="s">
        <v>119</v>
      </c>
      <c r="C6" s="61" t="s">
        <v>135</v>
      </c>
      <c r="D6" s="61"/>
      <c r="E6" s="61"/>
      <c r="F6" s="61"/>
      <c r="G6" s="61"/>
      <c r="H6" s="61"/>
      <c r="I6" s="61"/>
      <c r="K6" s="61" t="s">
        <v>136</v>
      </c>
      <c r="L6" s="61"/>
      <c r="M6" s="61"/>
      <c r="N6" s="61"/>
      <c r="O6" s="61"/>
      <c r="P6" s="61"/>
      <c r="Q6" s="61"/>
      <c r="R6" s="61"/>
    </row>
    <row r="7" spans="1:18" ht="42.75" customHeight="1" x14ac:dyDescent="0.2">
      <c r="A7" s="61"/>
      <c r="C7" s="19" t="s">
        <v>13</v>
      </c>
      <c r="D7" s="3"/>
      <c r="E7" s="19" t="s">
        <v>244</v>
      </c>
      <c r="F7" s="3"/>
      <c r="G7" s="19" t="s">
        <v>245</v>
      </c>
      <c r="H7" s="3"/>
      <c r="I7" s="19" t="s">
        <v>246</v>
      </c>
      <c r="K7" s="19" t="s">
        <v>13</v>
      </c>
      <c r="L7" s="3"/>
      <c r="M7" s="19" t="s">
        <v>244</v>
      </c>
      <c r="N7" s="3"/>
      <c r="O7" s="19" t="s">
        <v>245</v>
      </c>
      <c r="P7" s="3"/>
      <c r="Q7" s="93" t="s">
        <v>246</v>
      </c>
      <c r="R7" s="93"/>
    </row>
    <row r="8" spans="1:18" ht="21.75" customHeight="1" x14ac:dyDescent="0.2">
      <c r="A8" s="5" t="s">
        <v>42</v>
      </c>
      <c r="C8" s="43">
        <v>1460</v>
      </c>
      <c r="D8" s="42"/>
      <c r="E8" s="43">
        <v>37116065</v>
      </c>
      <c r="F8" s="42"/>
      <c r="G8" s="43">
        <v>33611977</v>
      </c>
      <c r="H8" s="42"/>
      <c r="I8" s="43">
        <f>E8-G8</f>
        <v>3504088</v>
      </c>
      <c r="J8" s="42"/>
      <c r="K8" s="43">
        <v>1460</v>
      </c>
      <c r="L8" s="42"/>
      <c r="M8" s="43">
        <v>37116065</v>
      </c>
      <c r="N8" s="42"/>
      <c r="O8" s="43">
        <v>33611977</v>
      </c>
      <c r="P8" s="42"/>
      <c r="Q8" s="64">
        <v>3504088</v>
      </c>
      <c r="R8" s="64"/>
    </row>
    <row r="9" spans="1:18" ht="21.75" customHeight="1" x14ac:dyDescent="0.2">
      <c r="A9" s="7" t="s">
        <v>24</v>
      </c>
      <c r="C9" s="44">
        <v>1</v>
      </c>
      <c r="D9" s="42"/>
      <c r="E9" s="44">
        <v>1</v>
      </c>
      <c r="F9" s="42"/>
      <c r="G9" s="44">
        <f>1616+419</f>
        <v>2035</v>
      </c>
      <c r="H9" s="42"/>
      <c r="I9" s="44">
        <f>E9-G9</f>
        <v>-2034</v>
      </c>
      <c r="J9" s="42"/>
      <c r="K9" s="44">
        <v>7728267</v>
      </c>
      <c r="L9" s="42"/>
      <c r="M9" s="44">
        <v>17911053400</v>
      </c>
      <c r="N9" s="42"/>
      <c r="O9" s="44">
        <v>12600987143</v>
      </c>
      <c r="P9" s="42"/>
      <c r="Q9" s="66">
        <v>5310066257</v>
      </c>
      <c r="R9" s="66"/>
    </row>
    <row r="10" spans="1:18" ht="21.75" customHeight="1" x14ac:dyDescent="0.2">
      <c r="A10" s="7" t="s">
        <v>64</v>
      </c>
      <c r="C10" s="44">
        <v>750000</v>
      </c>
      <c r="D10" s="42"/>
      <c r="E10" s="44">
        <v>6063762026</v>
      </c>
      <c r="F10" s="42"/>
      <c r="G10" s="44">
        <f>6271538220+1096066530</f>
        <v>7367604750</v>
      </c>
      <c r="H10" s="42"/>
      <c r="I10" s="44">
        <f t="shared" ref="I10:I12" si="0">E10-G10</f>
        <v>-1303842724</v>
      </c>
      <c r="J10" s="42"/>
      <c r="K10" s="44">
        <v>750000</v>
      </c>
      <c r="L10" s="42"/>
      <c r="M10" s="44">
        <v>6063762026</v>
      </c>
      <c r="N10" s="42"/>
      <c r="O10" s="44">
        <v>6271538220</v>
      </c>
      <c r="P10" s="42"/>
      <c r="Q10" s="66">
        <v>-207776194</v>
      </c>
      <c r="R10" s="66"/>
    </row>
    <row r="11" spans="1:18" ht="21.75" customHeight="1" x14ac:dyDescent="0.2">
      <c r="A11" s="7" t="s">
        <v>27</v>
      </c>
      <c r="C11" s="44">
        <v>1</v>
      </c>
      <c r="D11" s="42"/>
      <c r="E11" s="44">
        <v>1</v>
      </c>
      <c r="F11" s="42"/>
      <c r="G11" s="44">
        <v>8488</v>
      </c>
      <c r="H11" s="42"/>
      <c r="I11" s="44">
        <f t="shared" si="0"/>
        <v>-8487</v>
      </c>
      <c r="J11" s="42"/>
      <c r="K11" s="44">
        <v>1</v>
      </c>
      <c r="L11" s="42"/>
      <c r="M11" s="44">
        <v>1</v>
      </c>
      <c r="N11" s="42"/>
      <c r="O11" s="44">
        <v>8488</v>
      </c>
      <c r="P11" s="42"/>
      <c r="Q11" s="66">
        <v>-8487</v>
      </c>
      <c r="R11" s="66"/>
    </row>
    <row r="12" spans="1:18" ht="21.75" customHeight="1" x14ac:dyDescent="0.2">
      <c r="A12" s="7" t="s">
        <v>33</v>
      </c>
      <c r="C12" s="44">
        <v>1</v>
      </c>
      <c r="D12" s="42"/>
      <c r="E12" s="44">
        <v>1</v>
      </c>
      <c r="F12" s="42"/>
      <c r="G12" s="44">
        <v>2192</v>
      </c>
      <c r="H12" s="42"/>
      <c r="I12" s="44">
        <f t="shared" si="0"/>
        <v>-2191</v>
      </c>
      <c r="J12" s="42"/>
      <c r="K12" s="44">
        <v>1</v>
      </c>
      <c r="L12" s="42"/>
      <c r="M12" s="44">
        <v>1</v>
      </c>
      <c r="N12" s="42"/>
      <c r="O12" s="44">
        <v>2192</v>
      </c>
      <c r="P12" s="42"/>
      <c r="Q12" s="66">
        <v>-2191</v>
      </c>
      <c r="R12" s="66"/>
    </row>
    <row r="13" spans="1:18" ht="21.75" customHeight="1" x14ac:dyDescent="0.2">
      <c r="A13" s="7" t="s">
        <v>61</v>
      </c>
      <c r="C13" s="44">
        <v>0</v>
      </c>
      <c r="D13" s="42"/>
      <c r="E13" s="44">
        <v>0</v>
      </c>
      <c r="F13" s="42"/>
      <c r="G13" s="44">
        <v>0</v>
      </c>
      <c r="H13" s="42"/>
      <c r="I13" s="44">
        <v>0</v>
      </c>
      <c r="J13" s="42"/>
      <c r="K13" s="44">
        <v>495000</v>
      </c>
      <c r="L13" s="42"/>
      <c r="M13" s="44">
        <v>1039855756</v>
      </c>
      <c r="N13" s="42"/>
      <c r="O13" s="44">
        <v>1029870591</v>
      </c>
      <c r="P13" s="42"/>
      <c r="Q13" s="66">
        <v>9985165</v>
      </c>
      <c r="R13" s="66"/>
    </row>
    <row r="14" spans="1:18" ht="21.75" customHeight="1" x14ac:dyDescent="0.2">
      <c r="A14" s="7" t="s">
        <v>141</v>
      </c>
      <c r="C14" s="44">
        <v>0</v>
      </c>
      <c r="D14" s="42"/>
      <c r="E14" s="44">
        <v>0</v>
      </c>
      <c r="F14" s="42"/>
      <c r="G14" s="44">
        <v>0</v>
      </c>
      <c r="H14" s="42"/>
      <c r="I14" s="44">
        <v>0</v>
      </c>
      <c r="J14" s="42"/>
      <c r="K14" s="44">
        <v>13516371</v>
      </c>
      <c r="L14" s="42"/>
      <c r="M14" s="44">
        <v>40435675844</v>
      </c>
      <c r="N14" s="42"/>
      <c r="O14" s="44">
        <v>41208054333</v>
      </c>
      <c r="P14" s="42"/>
      <c r="Q14" s="66">
        <v>-772378489</v>
      </c>
      <c r="R14" s="66"/>
    </row>
    <row r="15" spans="1:18" ht="21.75" customHeight="1" x14ac:dyDescent="0.2">
      <c r="A15" s="7" t="s">
        <v>142</v>
      </c>
      <c r="C15" s="44">
        <v>0</v>
      </c>
      <c r="D15" s="42"/>
      <c r="E15" s="44">
        <v>0</v>
      </c>
      <c r="F15" s="42"/>
      <c r="G15" s="44">
        <v>0</v>
      </c>
      <c r="H15" s="42"/>
      <c r="I15" s="44">
        <v>0</v>
      </c>
      <c r="J15" s="42"/>
      <c r="K15" s="44">
        <v>2818259</v>
      </c>
      <c r="L15" s="42"/>
      <c r="M15" s="44">
        <v>16479297260</v>
      </c>
      <c r="N15" s="42"/>
      <c r="O15" s="44">
        <v>16584822924</v>
      </c>
      <c r="P15" s="42"/>
      <c r="Q15" s="66">
        <v>-105525664</v>
      </c>
      <c r="R15" s="66"/>
    </row>
    <row r="16" spans="1:18" ht="21.75" customHeight="1" x14ac:dyDescent="0.2">
      <c r="A16" s="7" t="s">
        <v>143</v>
      </c>
      <c r="C16" s="44">
        <v>0</v>
      </c>
      <c r="D16" s="42"/>
      <c r="E16" s="44">
        <v>0</v>
      </c>
      <c r="F16" s="42"/>
      <c r="G16" s="44">
        <v>0</v>
      </c>
      <c r="H16" s="42"/>
      <c r="I16" s="44">
        <v>0</v>
      </c>
      <c r="J16" s="42"/>
      <c r="K16" s="44">
        <v>1999999</v>
      </c>
      <c r="L16" s="42"/>
      <c r="M16" s="44">
        <v>9791059196</v>
      </c>
      <c r="N16" s="42"/>
      <c r="O16" s="44">
        <v>8638290180</v>
      </c>
      <c r="P16" s="42"/>
      <c r="Q16" s="66">
        <v>1152769016</v>
      </c>
      <c r="R16" s="66"/>
    </row>
    <row r="17" spans="1:18" ht="21.75" customHeight="1" x14ac:dyDescent="0.2">
      <c r="A17" s="7" t="s">
        <v>21</v>
      </c>
      <c r="C17" s="44">
        <v>0</v>
      </c>
      <c r="D17" s="42"/>
      <c r="E17" s="44">
        <v>0</v>
      </c>
      <c r="F17" s="42"/>
      <c r="G17" s="44">
        <v>0</v>
      </c>
      <c r="H17" s="42"/>
      <c r="I17" s="44">
        <v>0</v>
      </c>
      <c r="J17" s="42"/>
      <c r="K17" s="44">
        <v>1648000</v>
      </c>
      <c r="L17" s="42"/>
      <c r="M17" s="44">
        <v>10255862034</v>
      </c>
      <c r="N17" s="42"/>
      <c r="O17" s="44">
        <v>8078202705</v>
      </c>
      <c r="P17" s="42"/>
      <c r="Q17" s="66">
        <v>2177659329</v>
      </c>
      <c r="R17" s="66"/>
    </row>
    <row r="18" spans="1:18" ht="21.75" customHeight="1" x14ac:dyDescent="0.2">
      <c r="A18" s="7" t="s">
        <v>69</v>
      </c>
      <c r="C18" s="44">
        <v>0</v>
      </c>
      <c r="D18" s="42"/>
      <c r="E18" s="44">
        <v>0</v>
      </c>
      <c r="F18" s="42"/>
      <c r="G18" s="44">
        <v>0</v>
      </c>
      <c r="H18" s="42"/>
      <c r="I18" s="44">
        <v>0</v>
      </c>
      <c r="J18" s="42"/>
      <c r="K18" s="44">
        <v>132500</v>
      </c>
      <c r="L18" s="42"/>
      <c r="M18" s="44">
        <v>5135971097</v>
      </c>
      <c r="N18" s="42"/>
      <c r="O18" s="44">
        <v>3706524212</v>
      </c>
      <c r="P18" s="42"/>
      <c r="Q18" s="66">
        <v>1429446885</v>
      </c>
      <c r="R18" s="66"/>
    </row>
    <row r="19" spans="1:18" ht="21.75" customHeight="1" x14ac:dyDescent="0.2">
      <c r="A19" s="7" t="s">
        <v>144</v>
      </c>
      <c r="C19" s="44">
        <v>0</v>
      </c>
      <c r="D19" s="42"/>
      <c r="E19" s="44">
        <v>0</v>
      </c>
      <c r="F19" s="42"/>
      <c r="G19" s="44">
        <v>0</v>
      </c>
      <c r="H19" s="42"/>
      <c r="I19" s="44">
        <v>0</v>
      </c>
      <c r="J19" s="42"/>
      <c r="K19" s="44">
        <v>515000</v>
      </c>
      <c r="L19" s="42"/>
      <c r="M19" s="44">
        <v>9139717010</v>
      </c>
      <c r="N19" s="42"/>
      <c r="O19" s="44">
        <v>8519967390</v>
      </c>
      <c r="P19" s="42"/>
      <c r="Q19" s="66">
        <v>619749620</v>
      </c>
      <c r="R19" s="66"/>
    </row>
    <row r="20" spans="1:18" ht="21.75" customHeight="1" x14ac:dyDescent="0.2">
      <c r="A20" s="7" t="s">
        <v>145</v>
      </c>
      <c r="C20" s="44">
        <v>0</v>
      </c>
      <c r="D20" s="42"/>
      <c r="E20" s="44">
        <v>0</v>
      </c>
      <c r="F20" s="42"/>
      <c r="G20" s="44">
        <v>0</v>
      </c>
      <c r="H20" s="42"/>
      <c r="I20" s="44">
        <v>0</v>
      </c>
      <c r="J20" s="42"/>
      <c r="K20" s="44">
        <v>1031111</v>
      </c>
      <c r="L20" s="42"/>
      <c r="M20" s="44">
        <v>12008318706</v>
      </c>
      <c r="N20" s="42"/>
      <c r="O20" s="44">
        <v>12008318706</v>
      </c>
      <c r="P20" s="42"/>
      <c r="Q20" s="66">
        <v>0</v>
      </c>
      <c r="R20" s="66"/>
    </row>
    <row r="21" spans="1:18" ht="21.75" customHeight="1" x14ac:dyDescent="0.2">
      <c r="A21" s="7" t="s">
        <v>146</v>
      </c>
      <c r="C21" s="44">
        <v>0</v>
      </c>
      <c r="D21" s="42"/>
      <c r="E21" s="44">
        <v>0</v>
      </c>
      <c r="F21" s="42"/>
      <c r="G21" s="44">
        <v>0</v>
      </c>
      <c r="H21" s="42"/>
      <c r="I21" s="44">
        <v>0</v>
      </c>
      <c r="J21" s="42"/>
      <c r="K21" s="44">
        <v>550000</v>
      </c>
      <c r="L21" s="42"/>
      <c r="M21" s="44">
        <v>914774520</v>
      </c>
      <c r="N21" s="42"/>
      <c r="O21" s="44">
        <v>878044365</v>
      </c>
      <c r="P21" s="42"/>
      <c r="Q21" s="66">
        <v>36730155</v>
      </c>
      <c r="R21" s="66"/>
    </row>
    <row r="22" spans="1:18" ht="21.75" customHeight="1" x14ac:dyDescent="0.2">
      <c r="A22" s="7" t="s">
        <v>147</v>
      </c>
      <c r="C22" s="44">
        <v>0</v>
      </c>
      <c r="D22" s="42"/>
      <c r="E22" s="44">
        <v>0</v>
      </c>
      <c r="F22" s="42"/>
      <c r="G22" s="44">
        <v>0</v>
      </c>
      <c r="H22" s="42"/>
      <c r="I22" s="44">
        <v>0</v>
      </c>
      <c r="J22" s="42"/>
      <c r="K22" s="44">
        <v>3636831</v>
      </c>
      <c r="L22" s="42"/>
      <c r="M22" s="44">
        <v>2039803036</v>
      </c>
      <c r="N22" s="42"/>
      <c r="O22" s="44">
        <v>5960766009</v>
      </c>
      <c r="P22" s="42"/>
      <c r="Q22" s="66">
        <v>-3920962973</v>
      </c>
      <c r="R22" s="66"/>
    </row>
    <row r="23" spans="1:18" ht="21.75" customHeight="1" x14ac:dyDescent="0.2">
      <c r="A23" s="7" t="s">
        <v>148</v>
      </c>
      <c r="C23" s="44">
        <v>0</v>
      </c>
      <c r="D23" s="42"/>
      <c r="E23" s="44">
        <v>0</v>
      </c>
      <c r="F23" s="42"/>
      <c r="G23" s="44">
        <v>0</v>
      </c>
      <c r="H23" s="42"/>
      <c r="I23" s="44">
        <v>0</v>
      </c>
      <c r="J23" s="42"/>
      <c r="K23" s="44">
        <v>3464528</v>
      </c>
      <c r="L23" s="42"/>
      <c r="M23" s="44">
        <v>5944195746</v>
      </c>
      <c r="N23" s="42"/>
      <c r="O23" s="44">
        <v>5920088266</v>
      </c>
      <c r="P23" s="42"/>
      <c r="Q23" s="66">
        <v>24107480</v>
      </c>
      <c r="R23" s="66"/>
    </row>
    <row r="24" spans="1:18" ht="21.75" customHeight="1" x14ac:dyDescent="0.2">
      <c r="A24" s="7" t="s">
        <v>149</v>
      </c>
      <c r="C24" s="44">
        <v>0</v>
      </c>
      <c r="D24" s="42"/>
      <c r="E24" s="44">
        <v>0</v>
      </c>
      <c r="F24" s="42"/>
      <c r="G24" s="44">
        <v>0</v>
      </c>
      <c r="H24" s="42"/>
      <c r="I24" s="44">
        <v>0</v>
      </c>
      <c r="J24" s="42"/>
      <c r="K24" s="44">
        <v>377049</v>
      </c>
      <c r="L24" s="42"/>
      <c r="M24" s="44">
        <v>14988129188</v>
      </c>
      <c r="N24" s="42"/>
      <c r="O24" s="44">
        <v>11622720367</v>
      </c>
      <c r="P24" s="42"/>
      <c r="Q24" s="66">
        <v>3365408821</v>
      </c>
      <c r="R24" s="66"/>
    </row>
    <row r="25" spans="1:18" ht="21.75" customHeight="1" x14ac:dyDescent="0.2">
      <c r="A25" s="7" t="s">
        <v>150</v>
      </c>
      <c r="C25" s="44">
        <v>0</v>
      </c>
      <c r="D25" s="42"/>
      <c r="E25" s="44">
        <v>0</v>
      </c>
      <c r="F25" s="42"/>
      <c r="G25" s="44">
        <v>0</v>
      </c>
      <c r="H25" s="42"/>
      <c r="I25" s="44">
        <v>0</v>
      </c>
      <c r="J25" s="42"/>
      <c r="K25" s="44">
        <v>1684797</v>
      </c>
      <c r="L25" s="42"/>
      <c r="M25" s="44">
        <v>3713776591</v>
      </c>
      <c r="N25" s="42"/>
      <c r="O25" s="44">
        <v>3310626105</v>
      </c>
      <c r="P25" s="42"/>
      <c r="Q25" s="66">
        <v>403150486</v>
      </c>
      <c r="R25" s="66"/>
    </row>
    <row r="26" spans="1:18" ht="21.75" customHeight="1" x14ac:dyDescent="0.2">
      <c r="A26" s="7" t="s">
        <v>151</v>
      </c>
      <c r="C26" s="44">
        <v>0</v>
      </c>
      <c r="D26" s="42"/>
      <c r="E26" s="44">
        <v>0</v>
      </c>
      <c r="F26" s="42"/>
      <c r="G26" s="44">
        <v>0</v>
      </c>
      <c r="H26" s="42"/>
      <c r="I26" s="44">
        <v>0</v>
      </c>
      <c r="J26" s="42"/>
      <c r="K26" s="44">
        <v>9808539</v>
      </c>
      <c r="L26" s="42"/>
      <c r="M26" s="44">
        <v>20088877832</v>
      </c>
      <c r="N26" s="42"/>
      <c r="O26" s="44">
        <v>13747451455</v>
      </c>
      <c r="P26" s="42"/>
      <c r="Q26" s="66">
        <v>6341426377</v>
      </c>
      <c r="R26" s="66"/>
    </row>
    <row r="27" spans="1:18" ht="21.75" customHeight="1" x14ac:dyDescent="0.2">
      <c r="A27" s="7" t="s">
        <v>152</v>
      </c>
      <c r="C27" s="44">
        <v>0</v>
      </c>
      <c r="D27" s="42"/>
      <c r="E27" s="44">
        <v>0</v>
      </c>
      <c r="F27" s="42"/>
      <c r="G27" s="44">
        <v>0</v>
      </c>
      <c r="H27" s="42"/>
      <c r="I27" s="44">
        <v>0</v>
      </c>
      <c r="J27" s="42"/>
      <c r="K27" s="44">
        <v>1167400</v>
      </c>
      <c r="L27" s="42"/>
      <c r="M27" s="44">
        <v>2536722026</v>
      </c>
      <c r="N27" s="42"/>
      <c r="O27" s="44">
        <v>2534431470</v>
      </c>
      <c r="P27" s="42"/>
      <c r="Q27" s="66">
        <v>2290556</v>
      </c>
      <c r="R27" s="66"/>
    </row>
    <row r="28" spans="1:18" ht="21.75" customHeight="1" x14ac:dyDescent="0.2">
      <c r="A28" s="7" t="s">
        <v>153</v>
      </c>
      <c r="C28" s="44">
        <v>0</v>
      </c>
      <c r="D28" s="42"/>
      <c r="E28" s="44">
        <v>0</v>
      </c>
      <c r="F28" s="42"/>
      <c r="G28" s="44">
        <v>0</v>
      </c>
      <c r="H28" s="42"/>
      <c r="I28" s="44">
        <v>0</v>
      </c>
      <c r="J28" s="42"/>
      <c r="K28" s="44">
        <v>5752297</v>
      </c>
      <c r="L28" s="42"/>
      <c r="M28" s="44">
        <v>12315667877</v>
      </c>
      <c r="N28" s="42"/>
      <c r="O28" s="44">
        <v>12315667877</v>
      </c>
      <c r="P28" s="42"/>
      <c r="Q28" s="66">
        <v>0</v>
      </c>
      <c r="R28" s="66"/>
    </row>
    <row r="29" spans="1:18" ht="21.75" customHeight="1" x14ac:dyDescent="0.2">
      <c r="A29" s="7" t="s">
        <v>154</v>
      </c>
      <c r="C29" s="44">
        <v>0</v>
      </c>
      <c r="D29" s="42"/>
      <c r="E29" s="44">
        <v>0</v>
      </c>
      <c r="F29" s="42"/>
      <c r="G29" s="44">
        <v>0</v>
      </c>
      <c r="H29" s="42"/>
      <c r="I29" s="44">
        <v>0</v>
      </c>
      <c r="J29" s="42"/>
      <c r="K29" s="44">
        <v>163178963</v>
      </c>
      <c r="L29" s="42"/>
      <c r="M29" s="44">
        <v>82815532524</v>
      </c>
      <c r="N29" s="42"/>
      <c r="O29" s="44">
        <v>62287890497</v>
      </c>
      <c r="P29" s="42"/>
      <c r="Q29" s="66">
        <v>20527642027</v>
      </c>
      <c r="R29" s="66"/>
    </row>
    <row r="30" spans="1:18" ht="21.75" customHeight="1" x14ac:dyDescent="0.2">
      <c r="A30" s="7" t="s">
        <v>155</v>
      </c>
      <c r="C30" s="44">
        <v>0</v>
      </c>
      <c r="D30" s="42"/>
      <c r="E30" s="44">
        <v>0</v>
      </c>
      <c r="F30" s="42"/>
      <c r="G30" s="44">
        <v>0</v>
      </c>
      <c r="H30" s="42"/>
      <c r="I30" s="44">
        <v>0</v>
      </c>
      <c r="J30" s="42"/>
      <c r="K30" s="44">
        <v>3750000</v>
      </c>
      <c r="L30" s="42"/>
      <c r="M30" s="44">
        <v>12147527090</v>
      </c>
      <c r="N30" s="42"/>
      <c r="O30" s="44">
        <v>12182082750</v>
      </c>
      <c r="P30" s="42"/>
      <c r="Q30" s="66">
        <v>-34555660</v>
      </c>
      <c r="R30" s="66"/>
    </row>
    <row r="31" spans="1:18" ht="21.75" customHeight="1" x14ac:dyDescent="0.2">
      <c r="A31" s="7" t="s">
        <v>156</v>
      </c>
      <c r="C31" s="44">
        <v>0</v>
      </c>
      <c r="D31" s="42"/>
      <c r="E31" s="44">
        <v>0</v>
      </c>
      <c r="F31" s="42"/>
      <c r="G31" s="44">
        <v>0</v>
      </c>
      <c r="H31" s="42"/>
      <c r="I31" s="44">
        <v>0</v>
      </c>
      <c r="J31" s="42"/>
      <c r="K31" s="44">
        <v>20403138</v>
      </c>
      <c r="L31" s="42"/>
      <c r="M31" s="44">
        <v>177706271494</v>
      </c>
      <c r="N31" s="42"/>
      <c r="O31" s="44">
        <v>114389009814</v>
      </c>
      <c r="P31" s="42"/>
      <c r="Q31" s="66">
        <v>63317261680</v>
      </c>
      <c r="R31" s="66"/>
    </row>
    <row r="32" spans="1:18" ht="21.75" customHeight="1" x14ac:dyDescent="0.2">
      <c r="A32" s="7" t="s">
        <v>157</v>
      </c>
      <c r="C32" s="44">
        <v>0</v>
      </c>
      <c r="D32" s="42"/>
      <c r="E32" s="44">
        <v>0</v>
      </c>
      <c r="F32" s="42"/>
      <c r="G32" s="44">
        <v>0</v>
      </c>
      <c r="H32" s="42"/>
      <c r="I32" s="44">
        <v>0</v>
      </c>
      <c r="J32" s="42"/>
      <c r="K32" s="44">
        <v>139559</v>
      </c>
      <c r="L32" s="42"/>
      <c r="M32" s="44">
        <v>6767788360</v>
      </c>
      <c r="N32" s="42"/>
      <c r="O32" s="44">
        <v>5902902949</v>
      </c>
      <c r="P32" s="42"/>
      <c r="Q32" s="66">
        <v>864885411</v>
      </c>
      <c r="R32" s="66"/>
    </row>
    <row r="33" spans="1:18" ht="21.75" customHeight="1" x14ac:dyDescent="0.2">
      <c r="A33" s="7" t="s">
        <v>35</v>
      </c>
      <c r="C33" s="44">
        <v>0</v>
      </c>
      <c r="D33" s="42"/>
      <c r="E33" s="44">
        <v>0</v>
      </c>
      <c r="F33" s="42"/>
      <c r="G33" s="44">
        <v>0</v>
      </c>
      <c r="H33" s="42"/>
      <c r="I33" s="44">
        <v>0</v>
      </c>
      <c r="J33" s="42"/>
      <c r="K33" s="44">
        <v>1876240</v>
      </c>
      <c r="L33" s="42"/>
      <c r="M33" s="44">
        <v>13447381371</v>
      </c>
      <c r="N33" s="42"/>
      <c r="O33" s="44">
        <v>12029742599</v>
      </c>
      <c r="P33" s="42"/>
      <c r="Q33" s="66">
        <v>1417638772</v>
      </c>
      <c r="R33" s="66"/>
    </row>
    <row r="34" spans="1:18" ht="21.75" customHeight="1" x14ac:dyDescent="0.2">
      <c r="A34" s="7" t="s">
        <v>158</v>
      </c>
      <c r="C34" s="44">
        <v>0</v>
      </c>
      <c r="D34" s="42"/>
      <c r="E34" s="44">
        <v>0</v>
      </c>
      <c r="F34" s="42"/>
      <c r="G34" s="44">
        <v>0</v>
      </c>
      <c r="H34" s="42"/>
      <c r="I34" s="44">
        <v>0</v>
      </c>
      <c r="J34" s="42"/>
      <c r="K34" s="44">
        <v>1125000</v>
      </c>
      <c r="L34" s="42"/>
      <c r="M34" s="44">
        <v>10763434039</v>
      </c>
      <c r="N34" s="42"/>
      <c r="O34" s="44">
        <v>9894350920</v>
      </c>
      <c r="P34" s="42"/>
      <c r="Q34" s="66">
        <v>869083119</v>
      </c>
      <c r="R34" s="66"/>
    </row>
    <row r="35" spans="1:18" ht="21.75" customHeight="1" x14ac:dyDescent="0.2">
      <c r="A35" s="7" t="s">
        <v>66</v>
      </c>
      <c r="C35" s="44">
        <v>0</v>
      </c>
      <c r="D35" s="42"/>
      <c r="E35" s="44">
        <v>0</v>
      </c>
      <c r="F35" s="42"/>
      <c r="G35" s="44">
        <v>0</v>
      </c>
      <c r="H35" s="42"/>
      <c r="I35" s="44">
        <v>0</v>
      </c>
      <c r="J35" s="42"/>
      <c r="K35" s="44">
        <v>11100000</v>
      </c>
      <c r="L35" s="42"/>
      <c r="M35" s="44">
        <v>189805051079</v>
      </c>
      <c r="N35" s="42"/>
      <c r="O35" s="44">
        <v>60024715199</v>
      </c>
      <c r="P35" s="42"/>
      <c r="Q35" s="66">
        <v>129780335880</v>
      </c>
      <c r="R35" s="66"/>
    </row>
    <row r="36" spans="1:18" ht="21.75" customHeight="1" x14ac:dyDescent="0.2">
      <c r="A36" s="7" t="s">
        <v>159</v>
      </c>
      <c r="C36" s="44">
        <v>0</v>
      </c>
      <c r="D36" s="42"/>
      <c r="E36" s="44">
        <v>0</v>
      </c>
      <c r="F36" s="42"/>
      <c r="G36" s="44">
        <v>0</v>
      </c>
      <c r="H36" s="42"/>
      <c r="I36" s="44">
        <v>0</v>
      </c>
      <c r="J36" s="42"/>
      <c r="K36" s="44">
        <v>1025513</v>
      </c>
      <c r="L36" s="42"/>
      <c r="M36" s="44">
        <v>954501074</v>
      </c>
      <c r="N36" s="42"/>
      <c r="O36" s="44">
        <v>1564932838</v>
      </c>
      <c r="P36" s="42"/>
      <c r="Q36" s="66">
        <v>-610431764</v>
      </c>
      <c r="R36" s="66"/>
    </row>
    <row r="37" spans="1:18" ht="21.75" customHeight="1" x14ac:dyDescent="0.2">
      <c r="A37" s="7" t="s">
        <v>160</v>
      </c>
      <c r="C37" s="44">
        <v>0</v>
      </c>
      <c r="D37" s="42"/>
      <c r="E37" s="44">
        <v>0</v>
      </c>
      <c r="F37" s="42"/>
      <c r="G37" s="44">
        <v>0</v>
      </c>
      <c r="H37" s="42"/>
      <c r="I37" s="44">
        <v>0</v>
      </c>
      <c r="J37" s="42"/>
      <c r="K37" s="44">
        <v>2553864</v>
      </c>
      <c r="L37" s="42"/>
      <c r="M37" s="44">
        <v>2505340584</v>
      </c>
      <c r="N37" s="42"/>
      <c r="O37" s="44">
        <v>2505340584</v>
      </c>
      <c r="P37" s="42"/>
      <c r="Q37" s="66">
        <v>0</v>
      </c>
      <c r="R37" s="66"/>
    </row>
    <row r="38" spans="1:18" ht="21.75" customHeight="1" x14ac:dyDescent="0.2">
      <c r="A38" s="7" t="s">
        <v>161</v>
      </c>
      <c r="C38" s="44">
        <v>0</v>
      </c>
      <c r="D38" s="42"/>
      <c r="E38" s="44">
        <v>0</v>
      </c>
      <c r="F38" s="42"/>
      <c r="G38" s="44">
        <v>0</v>
      </c>
      <c r="H38" s="42"/>
      <c r="I38" s="44">
        <v>0</v>
      </c>
      <c r="J38" s="42"/>
      <c r="K38" s="44">
        <v>1500000</v>
      </c>
      <c r="L38" s="42"/>
      <c r="M38" s="44">
        <v>4684212215</v>
      </c>
      <c r="N38" s="42"/>
      <c r="O38" s="44">
        <v>4616368200</v>
      </c>
      <c r="P38" s="42"/>
      <c r="Q38" s="66">
        <v>67844015</v>
      </c>
      <c r="R38" s="66"/>
    </row>
    <row r="39" spans="1:18" ht="21.75" customHeight="1" x14ac:dyDescent="0.2">
      <c r="A39" s="7" t="s">
        <v>162</v>
      </c>
      <c r="C39" s="44">
        <v>0</v>
      </c>
      <c r="D39" s="42"/>
      <c r="E39" s="44">
        <v>0</v>
      </c>
      <c r="F39" s="42"/>
      <c r="G39" s="44">
        <v>0</v>
      </c>
      <c r="H39" s="42"/>
      <c r="I39" s="44">
        <v>0</v>
      </c>
      <c r="J39" s="42"/>
      <c r="K39" s="44">
        <v>8393958</v>
      </c>
      <c r="L39" s="42"/>
      <c r="M39" s="44">
        <v>51227721978</v>
      </c>
      <c r="N39" s="42"/>
      <c r="O39" s="44">
        <v>49479805957</v>
      </c>
      <c r="P39" s="42"/>
      <c r="Q39" s="66">
        <v>1747916021</v>
      </c>
      <c r="R39" s="66"/>
    </row>
    <row r="40" spans="1:18" ht="21.75" customHeight="1" x14ac:dyDescent="0.2">
      <c r="A40" s="7" t="s">
        <v>40</v>
      </c>
      <c r="C40" s="44">
        <v>0</v>
      </c>
      <c r="D40" s="42"/>
      <c r="E40" s="44">
        <v>0</v>
      </c>
      <c r="F40" s="42"/>
      <c r="G40" s="44">
        <v>0</v>
      </c>
      <c r="H40" s="42"/>
      <c r="I40" s="44">
        <v>0</v>
      </c>
      <c r="J40" s="42"/>
      <c r="K40" s="44">
        <v>1684797</v>
      </c>
      <c r="L40" s="42"/>
      <c r="M40" s="44">
        <v>6135408818</v>
      </c>
      <c r="N40" s="42"/>
      <c r="O40" s="44">
        <v>3312246514</v>
      </c>
      <c r="P40" s="42"/>
      <c r="Q40" s="66">
        <v>2823162304</v>
      </c>
      <c r="R40" s="66"/>
    </row>
    <row r="41" spans="1:18" ht="21.75" customHeight="1" x14ac:dyDescent="0.2">
      <c r="A41" s="7" t="s">
        <v>163</v>
      </c>
      <c r="C41" s="44">
        <v>0</v>
      </c>
      <c r="D41" s="42"/>
      <c r="E41" s="44">
        <v>0</v>
      </c>
      <c r="F41" s="42"/>
      <c r="G41" s="44">
        <v>0</v>
      </c>
      <c r="H41" s="42"/>
      <c r="I41" s="44">
        <v>0</v>
      </c>
      <c r="J41" s="42"/>
      <c r="K41" s="44">
        <v>3250000</v>
      </c>
      <c r="L41" s="42"/>
      <c r="M41" s="44">
        <v>3273825011</v>
      </c>
      <c r="N41" s="42"/>
      <c r="O41" s="44">
        <v>3534344775</v>
      </c>
      <c r="P41" s="42"/>
      <c r="Q41" s="66">
        <v>-260519764</v>
      </c>
      <c r="R41" s="66"/>
    </row>
    <row r="42" spans="1:18" ht="21.75" customHeight="1" x14ac:dyDescent="0.2">
      <c r="A42" s="7" t="s">
        <v>167</v>
      </c>
      <c r="C42" s="44">
        <v>0</v>
      </c>
      <c r="D42" s="42"/>
      <c r="E42" s="44">
        <v>0</v>
      </c>
      <c r="F42" s="42"/>
      <c r="G42" s="44">
        <v>0</v>
      </c>
      <c r="H42" s="42"/>
      <c r="I42" s="44">
        <v>0</v>
      </c>
      <c r="J42" s="42"/>
      <c r="K42" s="44">
        <v>3762754</v>
      </c>
      <c r="L42" s="42"/>
      <c r="M42" s="44">
        <v>129204443930</v>
      </c>
      <c r="N42" s="42"/>
      <c r="O42" s="44">
        <v>127115286728</v>
      </c>
      <c r="P42" s="42"/>
      <c r="Q42" s="66">
        <v>2089157202</v>
      </c>
      <c r="R42" s="66"/>
    </row>
    <row r="43" spans="1:18" ht="21.75" customHeight="1" x14ac:dyDescent="0.2">
      <c r="A43" s="7" t="s">
        <v>168</v>
      </c>
      <c r="C43" s="44">
        <v>0</v>
      </c>
      <c r="D43" s="42"/>
      <c r="E43" s="44">
        <v>0</v>
      </c>
      <c r="F43" s="42"/>
      <c r="G43" s="44">
        <v>0</v>
      </c>
      <c r="H43" s="42"/>
      <c r="I43" s="44">
        <v>0</v>
      </c>
      <c r="J43" s="42"/>
      <c r="K43" s="44">
        <v>42328</v>
      </c>
      <c r="L43" s="42"/>
      <c r="M43" s="44">
        <v>31956875376</v>
      </c>
      <c r="N43" s="42"/>
      <c r="O43" s="44">
        <v>23763637222</v>
      </c>
      <c r="P43" s="42"/>
      <c r="Q43" s="66">
        <v>8193238154</v>
      </c>
      <c r="R43" s="66"/>
    </row>
    <row r="44" spans="1:18" ht="21.75" customHeight="1" x14ac:dyDescent="0.2">
      <c r="A44" s="7" t="s">
        <v>169</v>
      </c>
      <c r="C44" s="44">
        <v>0</v>
      </c>
      <c r="D44" s="42"/>
      <c r="E44" s="44">
        <v>0</v>
      </c>
      <c r="F44" s="42"/>
      <c r="G44" s="44">
        <v>0</v>
      </c>
      <c r="H44" s="42"/>
      <c r="I44" s="44">
        <v>0</v>
      </c>
      <c r="J44" s="42"/>
      <c r="K44" s="44">
        <v>10000</v>
      </c>
      <c r="L44" s="42"/>
      <c r="M44" s="44">
        <v>196066895</v>
      </c>
      <c r="N44" s="42"/>
      <c r="O44" s="44">
        <v>193323995</v>
      </c>
      <c r="P44" s="42"/>
      <c r="Q44" s="66">
        <v>2742900</v>
      </c>
      <c r="R44" s="66"/>
    </row>
    <row r="45" spans="1:18" ht="21.75" customHeight="1" x14ac:dyDescent="0.2">
      <c r="A45" s="7" t="s">
        <v>170</v>
      </c>
      <c r="C45" s="44">
        <v>0</v>
      </c>
      <c r="D45" s="42"/>
      <c r="E45" s="44">
        <v>0</v>
      </c>
      <c r="F45" s="42"/>
      <c r="G45" s="44">
        <v>0</v>
      </c>
      <c r="H45" s="42"/>
      <c r="I45" s="44">
        <v>0</v>
      </c>
      <c r="J45" s="42"/>
      <c r="K45" s="44">
        <v>536000</v>
      </c>
      <c r="L45" s="42"/>
      <c r="M45" s="44">
        <v>42016919161</v>
      </c>
      <c r="N45" s="42"/>
      <c r="O45" s="44">
        <v>31489686976</v>
      </c>
      <c r="P45" s="42"/>
      <c r="Q45" s="66">
        <v>10527232185</v>
      </c>
      <c r="R45" s="66"/>
    </row>
    <row r="46" spans="1:18" ht="21.75" customHeight="1" x14ac:dyDescent="0.2">
      <c r="A46" s="7" t="s">
        <v>171</v>
      </c>
      <c r="C46" s="44">
        <v>0</v>
      </c>
      <c r="D46" s="42"/>
      <c r="E46" s="44">
        <v>0</v>
      </c>
      <c r="F46" s="42"/>
      <c r="G46" s="44">
        <v>0</v>
      </c>
      <c r="H46" s="42"/>
      <c r="I46" s="44">
        <v>0</v>
      </c>
      <c r="J46" s="42"/>
      <c r="K46" s="44">
        <v>49750</v>
      </c>
      <c r="L46" s="42"/>
      <c r="M46" s="44">
        <v>14458237969</v>
      </c>
      <c r="N46" s="42"/>
      <c r="O46" s="44">
        <v>10717750497</v>
      </c>
      <c r="P46" s="42"/>
      <c r="Q46" s="66">
        <v>3740487472</v>
      </c>
      <c r="R46" s="66"/>
    </row>
    <row r="47" spans="1:18" ht="21.75" customHeight="1" x14ac:dyDescent="0.2">
      <c r="A47" s="7" t="s">
        <v>172</v>
      </c>
      <c r="C47" s="44">
        <v>0</v>
      </c>
      <c r="D47" s="42"/>
      <c r="E47" s="44">
        <v>0</v>
      </c>
      <c r="F47" s="42"/>
      <c r="G47" s="44">
        <v>0</v>
      </c>
      <c r="H47" s="42"/>
      <c r="I47" s="44">
        <v>0</v>
      </c>
      <c r="J47" s="42"/>
      <c r="K47" s="44">
        <v>100000</v>
      </c>
      <c r="L47" s="42"/>
      <c r="M47" s="44">
        <v>23316584828</v>
      </c>
      <c r="N47" s="42"/>
      <c r="O47" s="44">
        <v>15141997500</v>
      </c>
      <c r="P47" s="42"/>
      <c r="Q47" s="66">
        <v>8174587328</v>
      </c>
      <c r="R47" s="66"/>
    </row>
    <row r="48" spans="1:18" ht="21.75" customHeight="1" x14ac:dyDescent="0.2">
      <c r="A48" s="7" t="s">
        <v>173</v>
      </c>
      <c r="C48" s="44">
        <v>0</v>
      </c>
      <c r="D48" s="42"/>
      <c r="E48" s="44">
        <v>0</v>
      </c>
      <c r="F48" s="42"/>
      <c r="G48" s="44">
        <v>0</v>
      </c>
      <c r="H48" s="42"/>
      <c r="I48" s="44">
        <v>0</v>
      </c>
      <c r="J48" s="42"/>
      <c r="K48" s="44">
        <v>770000</v>
      </c>
      <c r="L48" s="42"/>
      <c r="M48" s="44">
        <v>27606704900</v>
      </c>
      <c r="N48" s="42"/>
      <c r="O48" s="44">
        <v>20525100288</v>
      </c>
      <c r="P48" s="42"/>
      <c r="Q48" s="66">
        <v>7081604612</v>
      </c>
      <c r="R48" s="66"/>
    </row>
    <row r="49" spans="1:18" ht="21.75" customHeight="1" x14ac:dyDescent="0.2">
      <c r="A49" s="7" t="s">
        <v>174</v>
      </c>
      <c r="C49" s="44">
        <v>0</v>
      </c>
      <c r="D49" s="42"/>
      <c r="E49" s="44">
        <v>0</v>
      </c>
      <c r="F49" s="42"/>
      <c r="G49" s="44">
        <v>0</v>
      </c>
      <c r="H49" s="42"/>
      <c r="I49" s="44">
        <v>0</v>
      </c>
      <c r="J49" s="42"/>
      <c r="K49" s="44">
        <v>1526000</v>
      </c>
      <c r="L49" s="42"/>
      <c r="M49" s="44">
        <v>30059614786</v>
      </c>
      <c r="N49" s="42"/>
      <c r="O49" s="44">
        <v>29299149851</v>
      </c>
      <c r="P49" s="42"/>
      <c r="Q49" s="66">
        <v>760464935</v>
      </c>
      <c r="R49" s="66"/>
    </row>
    <row r="50" spans="1:18" ht="21.75" customHeight="1" x14ac:dyDescent="0.2">
      <c r="A50" s="9" t="s">
        <v>179</v>
      </c>
      <c r="C50" s="45">
        <v>0</v>
      </c>
      <c r="D50" s="42"/>
      <c r="E50" s="46">
        <v>0</v>
      </c>
      <c r="F50" s="42"/>
      <c r="G50" s="46">
        <v>0</v>
      </c>
      <c r="H50" s="42"/>
      <c r="I50" s="46">
        <v>0</v>
      </c>
      <c r="J50" s="42"/>
      <c r="K50" s="45">
        <v>85000</v>
      </c>
      <c r="L50" s="42"/>
      <c r="M50" s="46">
        <v>84954531250</v>
      </c>
      <c r="N50" s="42"/>
      <c r="O50" s="46">
        <v>84984593750</v>
      </c>
      <c r="P50" s="42"/>
      <c r="Q50" s="71">
        <v>-30062500</v>
      </c>
      <c r="R50" s="71"/>
    </row>
    <row r="51" spans="1:18" ht="21.75" customHeight="1" x14ac:dyDescent="0.2">
      <c r="A51" s="12" t="s">
        <v>71</v>
      </c>
      <c r="C51" s="45"/>
      <c r="D51" s="42"/>
      <c r="E51" s="47">
        <v>6100878094</v>
      </c>
      <c r="F51" s="42"/>
      <c r="G51" s="47">
        <v>6305162493</v>
      </c>
      <c r="H51" s="42"/>
      <c r="I51" s="47">
        <f>SUM(I8:I50)</f>
        <v>-1300351348</v>
      </c>
      <c r="J51" s="42"/>
      <c r="K51" s="45"/>
      <c r="L51" s="42"/>
      <c r="M51" s="47">
        <v>1136843609944</v>
      </c>
      <c r="N51" s="42"/>
      <c r="O51" s="47">
        <v>859924255378</v>
      </c>
      <c r="P51" s="42"/>
      <c r="Q51" s="94">
        <v>276919354566</v>
      </c>
      <c r="R51" s="94"/>
    </row>
    <row r="52" spans="1:18" s="42" customFormat="1" x14ac:dyDescent="0.2"/>
    <row r="53" spans="1:18" s="42" customFormat="1" x14ac:dyDescent="0.2"/>
    <row r="54" spans="1:18" s="42" customFormat="1" x14ac:dyDescent="0.2"/>
    <row r="55" spans="1:18" s="42" customFormat="1" x14ac:dyDescent="0.2"/>
    <row r="56" spans="1:18" s="42" customFormat="1" x14ac:dyDescent="0.2"/>
    <row r="57" spans="1:18" s="42" customFormat="1" x14ac:dyDescent="0.2"/>
    <row r="58" spans="1:18" s="42" customFormat="1" x14ac:dyDescent="0.2"/>
    <row r="59" spans="1:18" s="42" customFormat="1" x14ac:dyDescent="0.2"/>
    <row r="60" spans="1:18" s="42" customFormat="1" x14ac:dyDescent="0.2"/>
    <row r="61" spans="1:18" s="42" customFormat="1" x14ac:dyDescent="0.2"/>
    <row r="62" spans="1:18" s="42" customFormat="1" x14ac:dyDescent="0.2">
      <c r="I62" s="57"/>
    </row>
    <row r="63" spans="1:18" s="42" customFormat="1" x14ac:dyDescent="0.2"/>
    <row r="64" spans="1:18" s="42" customFormat="1" x14ac:dyDescent="0.2"/>
    <row r="65" spans="17:17" s="42" customFormat="1" x14ac:dyDescent="0.2">
      <c r="Q65" s="57"/>
    </row>
    <row r="66" spans="17:17" s="42" customFormat="1" x14ac:dyDescent="0.2"/>
    <row r="67" spans="17:17" s="42" customFormat="1" x14ac:dyDescent="0.2"/>
    <row r="68" spans="17:17" s="42" customFormat="1" x14ac:dyDescent="0.2"/>
    <row r="69" spans="17:17" s="42" customFormat="1" x14ac:dyDescent="0.2"/>
    <row r="70" spans="17:17" s="42" customFormat="1" x14ac:dyDescent="0.2"/>
    <row r="71" spans="17:17" s="42" customFormat="1" x14ac:dyDescent="0.2"/>
    <row r="72" spans="17:17" s="42" customFormat="1" x14ac:dyDescent="0.2"/>
    <row r="73" spans="17:17" s="42" customFormat="1" x14ac:dyDescent="0.2"/>
    <row r="74" spans="17:17" s="42" customFormat="1" x14ac:dyDescent="0.2"/>
    <row r="75" spans="17:17" s="42" customFormat="1" x14ac:dyDescent="0.2"/>
    <row r="77" spans="17:17" x14ac:dyDescent="0.2">
      <c r="Q77" s="29">
        <f>'درآمد سرمایه گذاری در سهام'!S84+'درآمد سرمایه گذاری در صندوق'!S17+'درآمد سرمایه گذاری در اوراق به'!P10</f>
        <v>276919354566</v>
      </c>
    </row>
  </sheetData>
  <mergeCells count="52">
    <mergeCell ref="Q50:R50"/>
    <mergeCell ref="Q51:R51"/>
    <mergeCell ref="Q35:R35"/>
    <mergeCell ref="Q36:R36"/>
    <mergeCell ref="Q37:R37"/>
    <mergeCell ref="Q38:R38"/>
    <mergeCell ref="Q39:R39"/>
    <mergeCell ref="Q49:R49"/>
    <mergeCell ref="Q30:R30"/>
    <mergeCell ref="Q31:R31"/>
    <mergeCell ref="Q32:R32"/>
    <mergeCell ref="Q33:R33"/>
    <mergeCell ref="Q34:R34"/>
    <mergeCell ref="Q40:R40"/>
    <mergeCell ref="Q41:R41"/>
    <mergeCell ref="Q45:R45"/>
    <mergeCell ref="Q46:R46"/>
    <mergeCell ref="Q47:R47"/>
    <mergeCell ref="Q48:R48"/>
    <mergeCell ref="Q28:R28"/>
    <mergeCell ref="Q29:R29"/>
    <mergeCell ref="Q44:R44"/>
    <mergeCell ref="Q24:R24"/>
    <mergeCell ref="Q25:R25"/>
    <mergeCell ref="Q26:R26"/>
    <mergeCell ref="Q27:R27"/>
    <mergeCell ref="Q43:R43"/>
    <mergeCell ref="Q19:R19"/>
    <mergeCell ref="Q20:R20"/>
    <mergeCell ref="Q21:R21"/>
    <mergeCell ref="Q22:R22"/>
    <mergeCell ref="Q23:R23"/>
    <mergeCell ref="Q13:R13"/>
    <mergeCell ref="Q14:R14"/>
    <mergeCell ref="Q42:R42"/>
    <mergeCell ref="Q15:R15"/>
    <mergeCell ref="Q16:R16"/>
    <mergeCell ref="Q17:R17"/>
    <mergeCell ref="Q18:R18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76"/>
  <sheetViews>
    <sheetView rightToLeft="1" view="pageBreakPreview" zoomScaleNormal="100" zoomScaleSheetLayoutView="100" workbookViewId="0">
      <pane ySplit="8" topLeftCell="A63" activePane="bottomLeft" state="frozen"/>
      <selection sqref="A1:C6"/>
      <selection pane="bottomLeft" activeCell="T98" sqref="T98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42578125" customWidth="1"/>
    <col min="7" max="7" width="1.28515625" customWidth="1"/>
    <col min="8" max="8" width="22.140625" bestFit="1" customWidth="1"/>
    <col min="9" max="9" width="1.28515625" customWidth="1"/>
    <col min="10" max="10" width="22" bestFit="1" customWidth="1"/>
    <col min="11" max="11" width="1.28515625" customWidth="1"/>
    <col min="12" max="12" width="14.28515625" customWidth="1"/>
    <col min="13" max="13" width="1.28515625" customWidth="1"/>
    <col min="14" max="14" width="20.42578125" bestFit="1" customWidth="1"/>
    <col min="15" max="15" width="1.28515625" customWidth="1"/>
    <col min="16" max="16" width="14.28515625" customWidth="1"/>
    <col min="17" max="17" width="1.28515625" customWidth="1"/>
    <col min="18" max="18" width="15.1406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21.85546875" bestFit="1" customWidth="1"/>
    <col min="25" max="25" width="1.28515625" customWidth="1"/>
    <col min="26" max="26" width="22" bestFit="1" customWidth="1"/>
    <col min="27" max="27" width="1.28515625" customWidth="1"/>
    <col min="28" max="28" width="15.5703125" customWidth="1"/>
    <col min="29" max="29" width="0.28515625" customWidth="1"/>
    <col min="30" max="30" width="10.28515625" bestFit="1" customWidth="1"/>
  </cols>
  <sheetData>
    <row r="1" spans="1:3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</row>
    <row r="2" spans="1:30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</row>
    <row r="3" spans="1:30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</row>
    <row r="4" spans="1:30" ht="14.45" customHeight="1" x14ac:dyDescent="0.2">
      <c r="A4" s="1" t="s">
        <v>3</v>
      </c>
      <c r="B4" s="60" t="s">
        <v>4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</row>
    <row r="5" spans="1:30" ht="14.45" customHeight="1" x14ac:dyDescent="0.2">
      <c r="A5" s="60" t="s">
        <v>5</v>
      </c>
      <c r="B5" s="60"/>
      <c r="C5" s="60" t="s">
        <v>6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</row>
    <row r="6" spans="1:30" ht="14.45" customHeight="1" x14ac:dyDescent="0.2">
      <c r="F6" s="61" t="s">
        <v>7</v>
      </c>
      <c r="G6" s="61"/>
      <c r="H6" s="61"/>
      <c r="I6" s="61"/>
      <c r="J6" s="61"/>
      <c r="L6" s="61" t="s">
        <v>8</v>
      </c>
      <c r="M6" s="61"/>
      <c r="N6" s="61"/>
      <c r="O6" s="61"/>
      <c r="P6" s="61"/>
      <c r="Q6" s="61"/>
      <c r="R6" s="61"/>
      <c r="T6" s="61" t="s">
        <v>9</v>
      </c>
      <c r="U6" s="61"/>
      <c r="V6" s="61"/>
      <c r="W6" s="61"/>
      <c r="X6" s="61"/>
      <c r="Y6" s="61"/>
      <c r="Z6" s="61"/>
      <c r="AA6" s="61"/>
      <c r="AB6" s="61"/>
    </row>
    <row r="7" spans="1:30" ht="14.45" customHeight="1" x14ac:dyDescent="0.2">
      <c r="F7" s="3"/>
      <c r="G7" s="3"/>
      <c r="H7" s="3"/>
      <c r="I7" s="3"/>
      <c r="J7" s="3"/>
      <c r="L7" s="62" t="s">
        <v>10</v>
      </c>
      <c r="M7" s="62"/>
      <c r="N7" s="62"/>
      <c r="O7" s="3"/>
      <c r="P7" s="62" t="s">
        <v>11</v>
      </c>
      <c r="Q7" s="62"/>
      <c r="R7" s="62"/>
      <c r="T7" s="3"/>
      <c r="U7" s="3"/>
      <c r="V7" s="3"/>
      <c r="W7" s="3"/>
      <c r="X7" s="3"/>
      <c r="Y7" s="3"/>
      <c r="Z7" s="3"/>
      <c r="AA7" s="3"/>
      <c r="AB7" s="3"/>
    </row>
    <row r="8" spans="1:30" ht="14.45" customHeight="1" x14ac:dyDescent="0.2">
      <c r="A8" s="61" t="s">
        <v>12</v>
      </c>
      <c r="B8" s="61"/>
      <c r="C8" s="61"/>
      <c r="E8" s="61" t="s">
        <v>13</v>
      </c>
      <c r="F8" s="6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 x14ac:dyDescent="0.2">
      <c r="A9" s="63" t="s">
        <v>19</v>
      </c>
      <c r="B9" s="63"/>
      <c r="C9" s="63"/>
      <c r="E9" s="64">
        <v>1675000</v>
      </c>
      <c r="F9" s="64"/>
      <c r="G9" s="42"/>
      <c r="H9" s="43">
        <v>7056959389</v>
      </c>
      <c r="I9" s="42"/>
      <c r="J9" s="43">
        <v>7811645575</v>
      </c>
      <c r="K9" s="42"/>
      <c r="L9" s="43">
        <v>0</v>
      </c>
      <c r="M9" s="42"/>
      <c r="N9" s="43">
        <v>0</v>
      </c>
      <c r="O9" s="42"/>
      <c r="P9" s="43">
        <v>0</v>
      </c>
      <c r="Q9" s="42"/>
      <c r="R9" s="43">
        <v>0</v>
      </c>
      <c r="S9" s="42"/>
      <c r="T9" s="43">
        <v>1675000</v>
      </c>
      <c r="U9" s="42"/>
      <c r="V9" s="43">
        <v>3940</v>
      </c>
      <c r="W9" s="42"/>
      <c r="X9" s="43">
        <v>7056959389</v>
      </c>
      <c r="Y9" s="42"/>
      <c r="Z9" s="43">
        <v>6548485865</v>
      </c>
      <c r="AB9" s="6">
        <v>0.19</v>
      </c>
      <c r="AD9" s="48">
        <f>T9-(E9+L9+P9)</f>
        <v>0</v>
      </c>
    </row>
    <row r="10" spans="1:30" ht="21.75" customHeight="1" x14ac:dyDescent="0.2">
      <c r="A10" s="65" t="s">
        <v>20</v>
      </c>
      <c r="B10" s="65"/>
      <c r="C10" s="65"/>
      <c r="E10" s="66">
        <v>19986764</v>
      </c>
      <c r="F10" s="66"/>
      <c r="G10" s="42"/>
      <c r="H10" s="44">
        <v>39603305903</v>
      </c>
      <c r="I10" s="42"/>
      <c r="J10" s="44">
        <v>59417469877.582901</v>
      </c>
      <c r="K10" s="42"/>
      <c r="L10" s="44">
        <v>0</v>
      </c>
      <c r="M10" s="42"/>
      <c r="N10" s="44">
        <v>0</v>
      </c>
      <c r="O10" s="42"/>
      <c r="P10" s="44">
        <v>0</v>
      </c>
      <c r="Q10" s="42"/>
      <c r="R10" s="44">
        <v>0</v>
      </c>
      <c r="S10" s="42"/>
      <c r="T10" s="44">
        <v>19986764</v>
      </c>
      <c r="U10" s="42"/>
      <c r="V10" s="44">
        <v>2787</v>
      </c>
      <c r="W10" s="42"/>
      <c r="X10" s="44">
        <v>39603305903</v>
      </c>
      <c r="Y10" s="42"/>
      <c r="Z10" s="44">
        <v>55272526217.898399</v>
      </c>
      <c r="AB10" s="8">
        <v>1.64</v>
      </c>
      <c r="AD10" s="48">
        <f t="shared" ref="AD10:AD60" si="0">T10-(E10+L10+P10)</f>
        <v>0</v>
      </c>
    </row>
    <row r="11" spans="1:30" ht="21.75" customHeight="1" x14ac:dyDescent="0.2">
      <c r="A11" s="65" t="s">
        <v>21</v>
      </c>
      <c r="B11" s="65"/>
      <c r="C11" s="65"/>
      <c r="E11" s="66">
        <v>2082420</v>
      </c>
      <c r="F11" s="66"/>
      <c r="G11" s="42"/>
      <c r="H11" s="44">
        <v>10787797129</v>
      </c>
      <c r="I11" s="42"/>
      <c r="J11" s="44">
        <v>13286456204.562</v>
      </c>
      <c r="K11" s="42"/>
      <c r="L11" s="44">
        <v>0</v>
      </c>
      <c r="M11" s="42"/>
      <c r="N11" s="44">
        <v>0</v>
      </c>
      <c r="O11" s="42"/>
      <c r="P11" s="44">
        <v>0</v>
      </c>
      <c r="Q11" s="42"/>
      <c r="R11" s="44">
        <v>0</v>
      </c>
      <c r="S11" s="42"/>
      <c r="T11" s="44">
        <v>2082420</v>
      </c>
      <c r="U11" s="42"/>
      <c r="V11" s="44">
        <v>6330</v>
      </c>
      <c r="W11" s="42"/>
      <c r="X11" s="44">
        <v>10787797129</v>
      </c>
      <c r="Y11" s="42"/>
      <c r="Z11" s="44">
        <v>13079823915.222</v>
      </c>
      <c r="AB11" s="8">
        <v>0.39</v>
      </c>
      <c r="AD11" s="48">
        <f t="shared" si="0"/>
        <v>0</v>
      </c>
    </row>
    <row r="12" spans="1:30" ht="21.75" customHeight="1" x14ac:dyDescent="0.2">
      <c r="A12" s="65" t="s">
        <v>22</v>
      </c>
      <c r="B12" s="65"/>
      <c r="C12" s="65"/>
      <c r="E12" s="66">
        <v>400000</v>
      </c>
      <c r="F12" s="66"/>
      <c r="G12" s="42"/>
      <c r="H12" s="44">
        <v>243847879</v>
      </c>
      <c r="I12" s="42"/>
      <c r="J12" s="44">
        <v>254814936</v>
      </c>
      <c r="K12" s="42"/>
      <c r="L12" s="44">
        <v>0</v>
      </c>
      <c r="M12" s="42"/>
      <c r="N12" s="44">
        <v>0</v>
      </c>
      <c r="O12" s="42"/>
      <c r="P12" s="44">
        <v>0</v>
      </c>
      <c r="Q12" s="42"/>
      <c r="R12" s="44">
        <v>0</v>
      </c>
      <c r="S12" s="42"/>
      <c r="T12" s="44">
        <v>400000</v>
      </c>
      <c r="U12" s="42"/>
      <c r="V12" s="44">
        <v>528</v>
      </c>
      <c r="W12" s="42"/>
      <c r="X12" s="44">
        <v>243847879</v>
      </c>
      <c r="Y12" s="42"/>
      <c r="Z12" s="44">
        <v>209567424</v>
      </c>
      <c r="AB12" s="8">
        <v>0.01</v>
      </c>
      <c r="AD12" s="48">
        <f t="shared" si="0"/>
        <v>0</v>
      </c>
    </row>
    <row r="13" spans="1:30" ht="21.75" customHeight="1" x14ac:dyDescent="0.2">
      <c r="A13" s="65" t="s">
        <v>23</v>
      </c>
      <c r="B13" s="65"/>
      <c r="C13" s="65"/>
      <c r="E13" s="66">
        <v>173198732</v>
      </c>
      <c r="F13" s="66"/>
      <c r="G13" s="42"/>
      <c r="H13" s="44">
        <v>129520543901</v>
      </c>
      <c r="I13" s="42"/>
      <c r="J13" s="44">
        <v>227886235092.97501</v>
      </c>
      <c r="K13" s="42"/>
      <c r="L13" s="44">
        <v>0</v>
      </c>
      <c r="M13" s="42"/>
      <c r="N13" s="44">
        <v>0</v>
      </c>
      <c r="O13" s="42"/>
      <c r="P13" s="44">
        <v>0</v>
      </c>
      <c r="Q13" s="42"/>
      <c r="R13" s="44">
        <v>0</v>
      </c>
      <c r="S13" s="42"/>
      <c r="T13" s="44">
        <v>173198732</v>
      </c>
      <c r="U13" s="42"/>
      <c r="V13" s="44">
        <v>1118</v>
      </c>
      <c r="W13" s="42"/>
      <c r="X13" s="44">
        <v>129520543901</v>
      </c>
      <c r="Y13" s="42"/>
      <c r="Z13" s="44">
        <v>192139374686.23401</v>
      </c>
      <c r="AB13" s="8">
        <v>5.71</v>
      </c>
      <c r="AD13" s="48">
        <f t="shared" si="0"/>
        <v>0</v>
      </c>
    </row>
    <row r="14" spans="1:30" ht="21.75" customHeight="1" x14ac:dyDescent="0.2">
      <c r="A14" s="65" t="s">
        <v>24</v>
      </c>
      <c r="B14" s="65"/>
      <c r="C14" s="65"/>
      <c r="E14" s="66">
        <v>1</v>
      </c>
      <c r="F14" s="66"/>
      <c r="G14" s="42"/>
      <c r="H14" s="44">
        <v>2638</v>
      </c>
      <c r="I14" s="42"/>
      <c r="J14" s="44">
        <v>2035.1457700000001</v>
      </c>
      <c r="K14" s="42"/>
      <c r="L14" s="44">
        <v>0</v>
      </c>
      <c r="M14" s="42"/>
      <c r="N14" s="44">
        <v>0</v>
      </c>
      <c r="O14" s="42"/>
      <c r="P14" s="44">
        <v>-1</v>
      </c>
      <c r="Q14" s="42"/>
      <c r="R14" s="44">
        <v>1</v>
      </c>
      <c r="S14" s="42"/>
      <c r="T14" s="44">
        <v>0</v>
      </c>
      <c r="U14" s="42"/>
      <c r="V14" s="44">
        <v>0</v>
      </c>
      <c r="W14" s="42"/>
      <c r="X14" s="44">
        <v>0</v>
      </c>
      <c r="Y14" s="42"/>
      <c r="Z14" s="44">
        <v>0</v>
      </c>
      <c r="AB14" s="8">
        <v>0</v>
      </c>
      <c r="AD14" s="48">
        <f t="shared" si="0"/>
        <v>0</v>
      </c>
    </row>
    <row r="15" spans="1:30" ht="21.75" customHeight="1" x14ac:dyDescent="0.2">
      <c r="A15" s="65" t="s">
        <v>25</v>
      </c>
      <c r="B15" s="65"/>
      <c r="C15" s="65"/>
      <c r="E15" s="66">
        <v>30354405</v>
      </c>
      <c r="F15" s="66"/>
      <c r="G15" s="42"/>
      <c r="H15" s="44">
        <v>43526419771</v>
      </c>
      <c r="I15" s="42"/>
      <c r="J15" s="44">
        <v>64456298061.609001</v>
      </c>
      <c r="K15" s="42"/>
      <c r="L15" s="44">
        <v>0</v>
      </c>
      <c r="M15" s="42"/>
      <c r="N15" s="44">
        <v>0</v>
      </c>
      <c r="O15" s="42"/>
      <c r="P15" s="44">
        <v>0</v>
      </c>
      <c r="Q15" s="42"/>
      <c r="R15" s="44">
        <v>0</v>
      </c>
      <c r="S15" s="42"/>
      <c r="T15" s="44">
        <v>30354405</v>
      </c>
      <c r="U15" s="42"/>
      <c r="V15" s="44">
        <v>1780</v>
      </c>
      <c r="W15" s="42"/>
      <c r="X15" s="44">
        <v>43526419771</v>
      </c>
      <c r="Y15" s="42"/>
      <c r="Z15" s="44">
        <v>53613182499.843002</v>
      </c>
      <c r="AB15" s="8">
        <v>1.59</v>
      </c>
      <c r="AD15" s="48">
        <f t="shared" si="0"/>
        <v>0</v>
      </c>
    </row>
    <row r="16" spans="1:30" ht="21.75" customHeight="1" x14ac:dyDescent="0.2">
      <c r="A16" s="65" t="s">
        <v>26</v>
      </c>
      <c r="B16" s="65"/>
      <c r="C16" s="65"/>
      <c r="E16" s="66">
        <v>750000</v>
      </c>
      <c r="F16" s="66"/>
      <c r="G16" s="42"/>
      <c r="H16" s="44">
        <v>20393778956</v>
      </c>
      <c r="I16" s="42"/>
      <c r="J16" s="44">
        <v>24223791375</v>
      </c>
      <c r="K16" s="42"/>
      <c r="L16" s="44">
        <v>0</v>
      </c>
      <c r="M16" s="42"/>
      <c r="N16" s="44">
        <v>0</v>
      </c>
      <c r="O16" s="42"/>
      <c r="P16" s="44">
        <v>0</v>
      </c>
      <c r="Q16" s="42"/>
      <c r="R16" s="44">
        <v>0</v>
      </c>
      <c r="S16" s="42"/>
      <c r="T16" s="44">
        <v>750000</v>
      </c>
      <c r="U16" s="42"/>
      <c r="V16" s="44">
        <v>40430</v>
      </c>
      <c r="W16" s="42"/>
      <c r="X16" s="44">
        <v>20393778956</v>
      </c>
      <c r="Y16" s="42"/>
      <c r="Z16" s="44">
        <v>30088107075</v>
      </c>
      <c r="AB16" s="8">
        <v>0.89</v>
      </c>
      <c r="AD16" s="48">
        <f t="shared" si="0"/>
        <v>0</v>
      </c>
    </row>
    <row r="17" spans="1:30" ht="21.75" customHeight="1" x14ac:dyDescent="0.2">
      <c r="A17" s="65" t="s">
        <v>27</v>
      </c>
      <c r="B17" s="65"/>
      <c r="C17" s="65"/>
      <c r="E17" s="66">
        <v>5519599</v>
      </c>
      <c r="F17" s="66"/>
      <c r="G17" s="42"/>
      <c r="H17" s="44">
        <v>32887010206</v>
      </c>
      <c r="I17" s="42"/>
      <c r="J17" s="44">
        <v>50168701697.526802</v>
      </c>
      <c r="K17" s="42"/>
      <c r="L17" s="44">
        <v>7900000</v>
      </c>
      <c r="M17" s="42"/>
      <c r="N17" s="44">
        <v>81021713044</v>
      </c>
      <c r="O17" s="42"/>
      <c r="P17" s="44">
        <v>-1</v>
      </c>
      <c r="Q17" s="42"/>
      <c r="R17" s="44">
        <v>1</v>
      </c>
      <c r="S17" s="42"/>
      <c r="T17" s="44">
        <v>13419598</v>
      </c>
      <c r="U17" s="42"/>
      <c r="V17" s="44">
        <v>9420</v>
      </c>
      <c r="W17" s="42"/>
      <c r="X17" s="44">
        <v>113908714762</v>
      </c>
      <c r="Y17" s="42"/>
      <c r="Z17" s="44">
        <v>125435443660.27299</v>
      </c>
      <c r="AB17" s="8">
        <v>3.73</v>
      </c>
      <c r="AD17" s="48">
        <f t="shared" si="0"/>
        <v>0</v>
      </c>
    </row>
    <row r="18" spans="1:30" ht="21.75" customHeight="1" x14ac:dyDescent="0.2">
      <c r="A18" s="65" t="s">
        <v>28</v>
      </c>
      <c r="B18" s="65"/>
      <c r="C18" s="65"/>
      <c r="E18" s="66">
        <v>16946712</v>
      </c>
      <c r="F18" s="66"/>
      <c r="G18" s="42"/>
      <c r="H18" s="44">
        <v>155320553668</v>
      </c>
      <c r="I18" s="42"/>
      <c r="J18" s="44">
        <v>194894124289.22198</v>
      </c>
      <c r="K18" s="42"/>
      <c r="L18" s="44">
        <v>0</v>
      </c>
      <c r="M18" s="42"/>
      <c r="N18" s="44">
        <v>0</v>
      </c>
      <c r="O18" s="42"/>
      <c r="P18" s="44">
        <v>0</v>
      </c>
      <c r="Q18" s="42"/>
      <c r="R18" s="44">
        <v>0</v>
      </c>
      <c r="S18" s="42"/>
      <c r="T18" s="44">
        <v>16946712</v>
      </c>
      <c r="U18" s="42"/>
      <c r="V18" s="44">
        <v>11080</v>
      </c>
      <c r="W18" s="42"/>
      <c r="X18" s="44">
        <v>155320553668</v>
      </c>
      <c r="Y18" s="42"/>
      <c r="Z18" s="44">
        <v>186318110191.939</v>
      </c>
      <c r="AB18" s="8">
        <v>5.54</v>
      </c>
      <c r="AD18" s="48">
        <f t="shared" si="0"/>
        <v>0</v>
      </c>
    </row>
    <row r="19" spans="1:30" ht="21.75" customHeight="1" x14ac:dyDescent="0.2">
      <c r="A19" s="65" t="s">
        <v>29</v>
      </c>
      <c r="B19" s="65"/>
      <c r="C19" s="65"/>
      <c r="E19" s="66">
        <v>18625253</v>
      </c>
      <c r="F19" s="66"/>
      <c r="G19" s="42"/>
      <c r="H19" s="44">
        <v>70228283005</v>
      </c>
      <c r="I19" s="42"/>
      <c r="J19" s="44">
        <v>95733029334.525803</v>
      </c>
      <c r="K19" s="42"/>
      <c r="L19" s="44">
        <v>0</v>
      </c>
      <c r="M19" s="42"/>
      <c r="N19" s="44">
        <v>0</v>
      </c>
      <c r="O19" s="42"/>
      <c r="P19" s="44">
        <v>0</v>
      </c>
      <c r="Q19" s="42"/>
      <c r="R19" s="44">
        <v>0</v>
      </c>
      <c r="S19" s="42"/>
      <c r="T19" s="44">
        <v>18625253</v>
      </c>
      <c r="U19" s="42"/>
      <c r="V19" s="44">
        <v>4760</v>
      </c>
      <c r="W19" s="42"/>
      <c r="X19" s="44">
        <v>70228283005</v>
      </c>
      <c r="Y19" s="42"/>
      <c r="Z19" s="44">
        <v>87970891820.915604</v>
      </c>
      <c r="AB19" s="8">
        <v>2.61</v>
      </c>
      <c r="AD19" s="48">
        <f t="shared" si="0"/>
        <v>0</v>
      </c>
    </row>
    <row r="20" spans="1:30" ht="21.75" customHeight="1" x14ac:dyDescent="0.2">
      <c r="A20" s="65" t="s">
        <v>30</v>
      </c>
      <c r="B20" s="65"/>
      <c r="C20" s="65"/>
      <c r="E20" s="66">
        <v>765547</v>
      </c>
      <c r="F20" s="66"/>
      <c r="G20" s="42"/>
      <c r="H20" s="44">
        <v>28408150072</v>
      </c>
      <c r="I20" s="42"/>
      <c r="J20" s="44">
        <v>35322763458.584999</v>
      </c>
      <c r="K20" s="42"/>
      <c r="L20" s="44">
        <v>2507314</v>
      </c>
      <c r="M20" s="42"/>
      <c r="N20" s="44">
        <v>0</v>
      </c>
      <c r="O20" s="42"/>
      <c r="P20" s="44">
        <v>0</v>
      </c>
      <c r="Q20" s="42"/>
      <c r="R20" s="44">
        <v>0</v>
      </c>
      <c r="S20" s="42"/>
      <c r="T20" s="44">
        <v>3272861</v>
      </c>
      <c r="U20" s="42"/>
      <c r="V20" s="44">
        <v>10816</v>
      </c>
      <c r="W20" s="42"/>
      <c r="X20" s="44">
        <v>28408150072</v>
      </c>
      <c r="Y20" s="42"/>
      <c r="Z20" s="44">
        <v>35125628260.827499</v>
      </c>
      <c r="AB20" s="8">
        <v>1.04</v>
      </c>
      <c r="AD20" s="48">
        <f t="shared" si="0"/>
        <v>0</v>
      </c>
    </row>
    <row r="21" spans="1:30" ht="21.75" customHeight="1" x14ac:dyDescent="0.2">
      <c r="A21" s="65" t="s">
        <v>31</v>
      </c>
      <c r="B21" s="65"/>
      <c r="C21" s="65"/>
      <c r="E21" s="66">
        <v>920000</v>
      </c>
      <c r="F21" s="66"/>
      <c r="G21" s="42"/>
      <c r="H21" s="44">
        <v>59954374631</v>
      </c>
      <c r="I21" s="42"/>
      <c r="J21" s="44">
        <v>60871398512</v>
      </c>
      <c r="K21" s="42"/>
      <c r="L21" s="44">
        <v>0</v>
      </c>
      <c r="M21" s="42"/>
      <c r="N21" s="44">
        <v>0</v>
      </c>
      <c r="O21" s="42"/>
      <c r="P21" s="44">
        <v>0</v>
      </c>
      <c r="Q21" s="42"/>
      <c r="R21" s="44">
        <v>0</v>
      </c>
      <c r="S21" s="42"/>
      <c r="T21" s="44">
        <v>920000</v>
      </c>
      <c r="U21" s="42"/>
      <c r="V21" s="44">
        <v>44470</v>
      </c>
      <c r="W21" s="42"/>
      <c r="X21" s="44">
        <v>59954374631</v>
      </c>
      <c r="Y21" s="42"/>
      <c r="Z21" s="44">
        <v>40596147148</v>
      </c>
      <c r="AB21" s="8">
        <v>1.21</v>
      </c>
      <c r="AD21" s="48">
        <f t="shared" si="0"/>
        <v>0</v>
      </c>
    </row>
    <row r="22" spans="1:30" ht="21.75" customHeight="1" x14ac:dyDescent="0.2">
      <c r="A22" s="65" t="s">
        <v>32</v>
      </c>
      <c r="B22" s="65"/>
      <c r="C22" s="65"/>
      <c r="E22" s="66">
        <v>1138232</v>
      </c>
      <c r="F22" s="66"/>
      <c r="G22" s="42"/>
      <c r="H22" s="44">
        <v>39897700002</v>
      </c>
      <c r="I22" s="42"/>
      <c r="J22" s="44">
        <v>34334777385.855999</v>
      </c>
      <c r="K22" s="42"/>
      <c r="L22" s="44">
        <v>0</v>
      </c>
      <c r="M22" s="42"/>
      <c r="N22" s="44">
        <v>0</v>
      </c>
      <c r="O22" s="42"/>
      <c r="P22" s="44">
        <v>0</v>
      </c>
      <c r="Q22" s="42"/>
      <c r="R22" s="44">
        <v>0</v>
      </c>
      <c r="S22" s="42"/>
      <c r="T22" s="44">
        <v>1138232</v>
      </c>
      <c r="U22" s="42"/>
      <c r="V22" s="44">
        <v>25880</v>
      </c>
      <c r="W22" s="42"/>
      <c r="X22" s="44">
        <v>39897700002</v>
      </c>
      <c r="Y22" s="42"/>
      <c r="Z22" s="44">
        <v>29229738116.6432</v>
      </c>
      <c r="AB22" s="8">
        <v>0.87</v>
      </c>
      <c r="AD22" s="48">
        <f t="shared" si="0"/>
        <v>0</v>
      </c>
    </row>
    <row r="23" spans="1:30" ht="21.75" customHeight="1" x14ac:dyDescent="0.2">
      <c r="A23" s="65" t="s">
        <v>33</v>
      </c>
      <c r="B23" s="65"/>
      <c r="C23" s="65"/>
      <c r="E23" s="66">
        <v>11000990</v>
      </c>
      <c r="F23" s="66"/>
      <c r="G23" s="42"/>
      <c r="H23" s="44">
        <v>34582969330</v>
      </c>
      <c r="I23" s="42"/>
      <c r="J23" s="44">
        <v>29822381812.823601</v>
      </c>
      <c r="K23" s="42"/>
      <c r="L23" s="44">
        <v>0</v>
      </c>
      <c r="M23" s="42"/>
      <c r="N23" s="44">
        <v>0</v>
      </c>
      <c r="O23" s="42"/>
      <c r="P23" s="44">
        <v>-1</v>
      </c>
      <c r="Q23" s="42"/>
      <c r="R23" s="44">
        <v>1</v>
      </c>
      <c r="S23" s="42"/>
      <c r="T23" s="44">
        <v>11000989</v>
      </c>
      <c r="U23" s="42"/>
      <c r="V23" s="44">
        <v>1883</v>
      </c>
      <c r="W23" s="42"/>
      <c r="X23" s="44">
        <v>34582966186</v>
      </c>
      <c r="Y23" s="42"/>
      <c r="Z23" s="44">
        <v>20554736401.5215</v>
      </c>
      <c r="AB23" s="8">
        <v>0.61</v>
      </c>
      <c r="AD23" s="48">
        <f t="shared" si="0"/>
        <v>0</v>
      </c>
    </row>
    <row r="24" spans="1:30" ht="21.75" customHeight="1" x14ac:dyDescent="0.2">
      <c r="A24" s="65" t="s">
        <v>34</v>
      </c>
      <c r="B24" s="65"/>
      <c r="C24" s="65"/>
      <c r="E24" s="66">
        <v>6114304</v>
      </c>
      <c r="F24" s="66"/>
      <c r="G24" s="42"/>
      <c r="H24" s="44">
        <v>89816982451</v>
      </c>
      <c r="I24" s="42"/>
      <c r="J24" s="44">
        <v>78386162356.633606</v>
      </c>
      <c r="K24" s="42"/>
      <c r="L24" s="44">
        <v>0</v>
      </c>
      <c r="M24" s="42"/>
      <c r="N24" s="44">
        <v>0</v>
      </c>
      <c r="O24" s="42"/>
      <c r="P24" s="44">
        <v>0</v>
      </c>
      <c r="Q24" s="42"/>
      <c r="R24" s="44">
        <v>0</v>
      </c>
      <c r="S24" s="42"/>
      <c r="T24" s="44">
        <v>6114304</v>
      </c>
      <c r="U24" s="42"/>
      <c r="V24" s="44">
        <v>10470</v>
      </c>
      <c r="W24" s="42"/>
      <c r="X24" s="44">
        <v>89816982451</v>
      </c>
      <c r="Y24" s="42"/>
      <c r="Z24" s="44">
        <v>63521913302.937599</v>
      </c>
      <c r="AB24" s="8">
        <v>1.89</v>
      </c>
      <c r="AD24" s="48">
        <f t="shared" si="0"/>
        <v>0</v>
      </c>
    </row>
    <row r="25" spans="1:30" ht="21.75" customHeight="1" x14ac:dyDescent="0.2">
      <c r="A25" s="65" t="s">
        <v>35</v>
      </c>
      <c r="B25" s="65"/>
      <c r="C25" s="65"/>
      <c r="E25" s="66">
        <v>6600000</v>
      </c>
      <c r="F25" s="66"/>
      <c r="G25" s="42"/>
      <c r="H25" s="44">
        <v>95908908293</v>
      </c>
      <c r="I25" s="42"/>
      <c r="J25" s="44">
        <v>101116282080</v>
      </c>
      <c r="K25" s="42"/>
      <c r="L25" s="44">
        <v>0</v>
      </c>
      <c r="M25" s="42"/>
      <c r="N25" s="44">
        <v>0</v>
      </c>
      <c r="O25" s="42"/>
      <c r="P25" s="44">
        <v>0</v>
      </c>
      <c r="Q25" s="42"/>
      <c r="R25" s="44">
        <v>0</v>
      </c>
      <c r="S25" s="42"/>
      <c r="T25" s="44">
        <v>6600000</v>
      </c>
      <c r="U25" s="42"/>
      <c r="V25" s="44">
        <v>17950</v>
      </c>
      <c r="W25" s="42"/>
      <c r="X25" s="44">
        <v>95908908293</v>
      </c>
      <c r="Y25" s="42"/>
      <c r="Z25" s="44">
        <v>117554226900</v>
      </c>
      <c r="AB25" s="8">
        <v>3.49</v>
      </c>
      <c r="AD25" s="48">
        <f t="shared" si="0"/>
        <v>0</v>
      </c>
    </row>
    <row r="26" spans="1:30" ht="21.75" customHeight="1" x14ac:dyDescent="0.2">
      <c r="A26" s="65" t="s">
        <v>36</v>
      </c>
      <c r="B26" s="65"/>
      <c r="C26" s="65"/>
      <c r="E26" s="66">
        <v>1040000</v>
      </c>
      <c r="F26" s="66"/>
      <c r="G26" s="42"/>
      <c r="H26" s="44">
        <v>59839143918</v>
      </c>
      <c r="I26" s="42"/>
      <c r="J26" s="44">
        <v>60524500920</v>
      </c>
      <c r="K26" s="42"/>
      <c r="L26" s="44">
        <v>0</v>
      </c>
      <c r="M26" s="42"/>
      <c r="N26" s="44">
        <v>0</v>
      </c>
      <c r="O26" s="42"/>
      <c r="P26" s="44">
        <v>0</v>
      </c>
      <c r="Q26" s="42"/>
      <c r="R26" s="44">
        <v>0</v>
      </c>
      <c r="S26" s="42"/>
      <c r="T26" s="44">
        <v>1040000</v>
      </c>
      <c r="U26" s="42"/>
      <c r="V26" s="44">
        <v>48110</v>
      </c>
      <c r="W26" s="42"/>
      <c r="X26" s="44">
        <v>59839143918</v>
      </c>
      <c r="Y26" s="42"/>
      <c r="Z26" s="44">
        <v>49647634088</v>
      </c>
      <c r="AB26" s="8">
        <v>1.48</v>
      </c>
      <c r="AD26" s="48">
        <f t="shared" si="0"/>
        <v>0</v>
      </c>
    </row>
    <row r="27" spans="1:30" ht="21.75" customHeight="1" x14ac:dyDescent="0.2">
      <c r="A27" s="65" t="s">
        <v>37</v>
      </c>
      <c r="B27" s="65"/>
      <c r="C27" s="65"/>
      <c r="E27" s="66">
        <v>562000</v>
      </c>
      <c r="F27" s="66"/>
      <c r="G27" s="42"/>
      <c r="H27" s="44">
        <v>49880769262</v>
      </c>
      <c r="I27" s="42"/>
      <c r="J27" s="44">
        <v>38394597699</v>
      </c>
      <c r="K27" s="42"/>
      <c r="L27" s="44">
        <v>0</v>
      </c>
      <c r="M27" s="42"/>
      <c r="N27" s="44">
        <v>0</v>
      </c>
      <c r="O27" s="42"/>
      <c r="P27" s="44">
        <v>0</v>
      </c>
      <c r="Q27" s="42"/>
      <c r="R27" s="44">
        <v>0</v>
      </c>
      <c r="S27" s="42"/>
      <c r="T27" s="44">
        <v>562000</v>
      </c>
      <c r="U27" s="42"/>
      <c r="V27" s="44">
        <v>61410</v>
      </c>
      <c r="W27" s="42"/>
      <c r="X27" s="44">
        <v>49880769262</v>
      </c>
      <c r="Y27" s="42"/>
      <c r="Z27" s="44">
        <v>34245638993.400002</v>
      </c>
      <c r="AB27" s="8">
        <v>1.02</v>
      </c>
      <c r="AD27" s="48">
        <f t="shared" si="0"/>
        <v>0</v>
      </c>
    </row>
    <row r="28" spans="1:30" ht="21.75" customHeight="1" x14ac:dyDescent="0.2">
      <c r="A28" s="65" t="s">
        <v>38</v>
      </c>
      <c r="B28" s="65"/>
      <c r="C28" s="65"/>
      <c r="E28" s="66">
        <v>2787044</v>
      </c>
      <c r="F28" s="66"/>
      <c r="G28" s="42"/>
      <c r="H28" s="44">
        <v>22246104047</v>
      </c>
      <c r="I28" s="42"/>
      <c r="J28" s="44">
        <v>28014516518.284401</v>
      </c>
      <c r="K28" s="42"/>
      <c r="L28" s="44">
        <v>0</v>
      </c>
      <c r="M28" s="42"/>
      <c r="N28" s="44">
        <v>0</v>
      </c>
      <c r="O28" s="42"/>
      <c r="P28" s="44">
        <v>0</v>
      </c>
      <c r="Q28" s="42"/>
      <c r="R28" s="44">
        <v>0</v>
      </c>
      <c r="S28" s="42"/>
      <c r="T28" s="44">
        <v>2787044</v>
      </c>
      <c r="U28" s="42"/>
      <c r="V28" s="44">
        <v>12730</v>
      </c>
      <c r="W28" s="42"/>
      <c r="X28" s="44">
        <v>22246104047</v>
      </c>
      <c r="Y28" s="42"/>
      <c r="Z28" s="44">
        <v>35204816907.972397</v>
      </c>
      <c r="AB28" s="8">
        <v>1.05</v>
      </c>
      <c r="AD28" s="48">
        <f t="shared" si="0"/>
        <v>0</v>
      </c>
    </row>
    <row r="29" spans="1:30" ht="21.75" customHeight="1" x14ac:dyDescent="0.2">
      <c r="A29" s="65" t="s">
        <v>39</v>
      </c>
      <c r="B29" s="65"/>
      <c r="C29" s="65"/>
      <c r="E29" s="66">
        <v>26296215</v>
      </c>
      <c r="F29" s="66"/>
      <c r="G29" s="42"/>
      <c r="H29" s="44">
        <v>82605620214</v>
      </c>
      <c r="I29" s="42"/>
      <c r="J29" s="44">
        <v>56256389976.355797</v>
      </c>
      <c r="K29" s="42"/>
      <c r="L29" s="44">
        <v>0</v>
      </c>
      <c r="M29" s="42"/>
      <c r="N29" s="44">
        <v>0</v>
      </c>
      <c r="O29" s="42"/>
      <c r="P29" s="44">
        <v>0</v>
      </c>
      <c r="Q29" s="42"/>
      <c r="R29" s="44">
        <v>0</v>
      </c>
      <c r="S29" s="42"/>
      <c r="T29" s="44">
        <v>26296215</v>
      </c>
      <c r="U29" s="42"/>
      <c r="V29" s="44">
        <v>2175</v>
      </c>
      <c r="W29" s="42"/>
      <c r="X29" s="44">
        <v>82605620214</v>
      </c>
      <c r="Y29" s="42"/>
      <c r="Z29" s="44">
        <v>56752155936.258797</v>
      </c>
      <c r="AB29" s="8">
        <v>1.69</v>
      </c>
      <c r="AD29" s="48">
        <f t="shared" si="0"/>
        <v>0</v>
      </c>
    </row>
    <row r="30" spans="1:30" ht="21.75" customHeight="1" x14ac:dyDescent="0.2">
      <c r="A30" s="65" t="s">
        <v>40</v>
      </c>
      <c r="B30" s="65"/>
      <c r="C30" s="65"/>
      <c r="E30" s="66">
        <v>3743756</v>
      </c>
      <c r="F30" s="66"/>
      <c r="G30" s="42"/>
      <c r="H30" s="44">
        <v>11101240122</v>
      </c>
      <c r="I30" s="42"/>
      <c r="J30" s="44">
        <v>19502788022.130001</v>
      </c>
      <c r="K30" s="42"/>
      <c r="L30" s="44">
        <v>0</v>
      </c>
      <c r="M30" s="42"/>
      <c r="N30" s="44">
        <v>0</v>
      </c>
      <c r="O30" s="42"/>
      <c r="P30" s="44">
        <v>0</v>
      </c>
      <c r="Q30" s="42"/>
      <c r="R30" s="44">
        <v>0</v>
      </c>
      <c r="S30" s="42"/>
      <c r="T30" s="44">
        <v>3743756</v>
      </c>
      <c r="U30" s="42"/>
      <c r="V30" s="44">
        <v>5500</v>
      </c>
      <c r="W30" s="42"/>
      <c r="X30" s="44">
        <v>11101240122</v>
      </c>
      <c r="Y30" s="42"/>
      <c r="Z30" s="44">
        <v>20431492213.66</v>
      </c>
      <c r="AB30" s="8">
        <v>0.61</v>
      </c>
      <c r="AD30" s="48">
        <f t="shared" si="0"/>
        <v>0</v>
      </c>
    </row>
    <row r="31" spans="1:30" ht="21.75" customHeight="1" x14ac:dyDescent="0.2">
      <c r="A31" s="65" t="s">
        <v>41</v>
      </c>
      <c r="B31" s="65"/>
      <c r="C31" s="65"/>
      <c r="E31" s="66">
        <v>3497910</v>
      </c>
      <c r="F31" s="66"/>
      <c r="G31" s="42"/>
      <c r="H31" s="44">
        <v>30936858983</v>
      </c>
      <c r="I31" s="42"/>
      <c r="J31" s="44">
        <v>28357017342.069</v>
      </c>
      <c r="K31" s="42"/>
      <c r="L31" s="44">
        <v>0</v>
      </c>
      <c r="M31" s="42"/>
      <c r="N31" s="44">
        <v>0</v>
      </c>
      <c r="O31" s="42"/>
      <c r="P31" s="44">
        <v>0</v>
      </c>
      <c r="Q31" s="42"/>
      <c r="R31" s="44">
        <v>0</v>
      </c>
      <c r="S31" s="42"/>
      <c r="T31" s="44">
        <v>3497910</v>
      </c>
      <c r="U31" s="42"/>
      <c r="V31" s="44">
        <v>13370</v>
      </c>
      <c r="W31" s="42"/>
      <c r="X31" s="44">
        <v>30936858983</v>
      </c>
      <c r="Y31" s="42"/>
      <c r="Z31" s="44">
        <v>46405547351.709</v>
      </c>
      <c r="AB31" s="8">
        <v>1.38</v>
      </c>
      <c r="AD31" s="48">
        <f t="shared" si="0"/>
        <v>0</v>
      </c>
    </row>
    <row r="32" spans="1:30" ht="21.75" customHeight="1" x14ac:dyDescent="0.2">
      <c r="A32" s="65" t="s">
        <v>42</v>
      </c>
      <c r="B32" s="65"/>
      <c r="C32" s="65"/>
      <c r="E32" s="66">
        <v>413266</v>
      </c>
      <c r="F32" s="66"/>
      <c r="G32" s="42"/>
      <c r="H32" s="44">
        <v>7187367566</v>
      </c>
      <c r="I32" s="42"/>
      <c r="J32" s="44">
        <v>9636679164.7700005</v>
      </c>
      <c r="K32" s="42"/>
      <c r="L32" s="44">
        <v>800000</v>
      </c>
      <c r="M32" s="42"/>
      <c r="N32" s="44">
        <v>20744323569</v>
      </c>
      <c r="O32" s="42"/>
      <c r="P32" s="44">
        <v>-1460</v>
      </c>
      <c r="Q32" s="42"/>
      <c r="R32" s="44">
        <v>37116065</v>
      </c>
      <c r="S32" s="42"/>
      <c r="T32" s="44">
        <v>1211806</v>
      </c>
      <c r="U32" s="42"/>
      <c r="V32" s="44">
        <v>31140</v>
      </c>
      <c r="W32" s="42"/>
      <c r="X32" s="44">
        <v>27898079158</v>
      </c>
      <c r="Y32" s="42"/>
      <c r="Z32" s="44">
        <v>37443942351.7668</v>
      </c>
      <c r="AB32" s="8">
        <v>1.1100000000000001</v>
      </c>
      <c r="AD32" s="48">
        <f t="shared" si="0"/>
        <v>0</v>
      </c>
    </row>
    <row r="33" spans="1:30" ht="21.75" customHeight="1" x14ac:dyDescent="0.2">
      <c r="A33" s="65" t="s">
        <v>43</v>
      </c>
      <c r="B33" s="65"/>
      <c r="C33" s="65"/>
      <c r="E33" s="66">
        <v>400000</v>
      </c>
      <c r="F33" s="66"/>
      <c r="G33" s="42"/>
      <c r="H33" s="44">
        <v>3134327648</v>
      </c>
      <c r="I33" s="42"/>
      <c r="J33" s="44">
        <v>4441400520</v>
      </c>
      <c r="K33" s="42"/>
      <c r="L33" s="44">
        <v>0</v>
      </c>
      <c r="M33" s="42"/>
      <c r="N33" s="44">
        <v>0</v>
      </c>
      <c r="O33" s="42"/>
      <c r="P33" s="44">
        <v>0</v>
      </c>
      <c r="Q33" s="42"/>
      <c r="R33" s="44">
        <v>0</v>
      </c>
      <c r="S33" s="42"/>
      <c r="T33" s="44">
        <v>400000</v>
      </c>
      <c r="U33" s="42"/>
      <c r="V33" s="44">
        <v>12210</v>
      </c>
      <c r="W33" s="42"/>
      <c r="X33" s="44">
        <v>3134327648</v>
      </c>
      <c r="Y33" s="42"/>
      <c r="Z33" s="44">
        <v>4846246680</v>
      </c>
      <c r="AB33" s="8">
        <v>0.14000000000000001</v>
      </c>
      <c r="AD33" s="48">
        <f t="shared" si="0"/>
        <v>0</v>
      </c>
    </row>
    <row r="34" spans="1:30" ht="21.75" customHeight="1" x14ac:dyDescent="0.2">
      <c r="A34" s="65" t="s">
        <v>44</v>
      </c>
      <c r="B34" s="65"/>
      <c r="C34" s="65"/>
      <c r="E34" s="66">
        <v>10350000</v>
      </c>
      <c r="F34" s="66"/>
      <c r="G34" s="42"/>
      <c r="H34" s="44">
        <v>56020036387</v>
      </c>
      <c r="I34" s="42"/>
      <c r="J34" s="44">
        <v>87500353140</v>
      </c>
      <c r="K34" s="42"/>
      <c r="L34" s="44">
        <v>0</v>
      </c>
      <c r="M34" s="42"/>
      <c r="N34" s="44">
        <v>0</v>
      </c>
      <c r="O34" s="42"/>
      <c r="P34" s="44">
        <v>0</v>
      </c>
      <c r="Q34" s="42"/>
      <c r="R34" s="44">
        <v>0</v>
      </c>
      <c r="S34" s="42"/>
      <c r="T34" s="44">
        <v>10350000</v>
      </c>
      <c r="U34" s="42"/>
      <c r="V34" s="44">
        <v>9550</v>
      </c>
      <c r="W34" s="42"/>
      <c r="X34" s="44">
        <v>56020036387</v>
      </c>
      <c r="Y34" s="42"/>
      <c r="Z34" s="44">
        <v>98078447475</v>
      </c>
      <c r="AB34" s="8">
        <v>2.91</v>
      </c>
      <c r="AD34" s="48">
        <f t="shared" si="0"/>
        <v>0</v>
      </c>
    </row>
    <row r="35" spans="1:30" ht="21.75" customHeight="1" x14ac:dyDescent="0.2">
      <c r="A35" s="65" t="s">
        <v>45</v>
      </c>
      <c r="B35" s="65"/>
      <c r="C35" s="65"/>
      <c r="E35" s="66">
        <v>8942001</v>
      </c>
      <c r="F35" s="66"/>
      <c r="G35" s="42"/>
      <c r="H35" s="44">
        <v>34501330804</v>
      </c>
      <c r="I35" s="42"/>
      <c r="J35" s="44">
        <v>42714041105.547798</v>
      </c>
      <c r="K35" s="42"/>
      <c r="L35" s="44">
        <v>0</v>
      </c>
      <c r="M35" s="42"/>
      <c r="N35" s="44">
        <v>0</v>
      </c>
      <c r="O35" s="42"/>
      <c r="P35" s="44">
        <v>0</v>
      </c>
      <c r="Q35" s="42"/>
      <c r="R35" s="44">
        <v>0</v>
      </c>
      <c r="S35" s="42"/>
      <c r="T35" s="44">
        <v>8942001</v>
      </c>
      <c r="U35" s="42"/>
      <c r="V35" s="44">
        <v>7330</v>
      </c>
      <c r="W35" s="42"/>
      <c r="X35" s="44">
        <v>34501330804</v>
      </c>
      <c r="Y35" s="42"/>
      <c r="Z35" s="44">
        <v>65038205505.539101</v>
      </c>
      <c r="AB35" s="8">
        <v>1.93</v>
      </c>
      <c r="AD35" s="48">
        <f t="shared" si="0"/>
        <v>0</v>
      </c>
    </row>
    <row r="36" spans="1:30" ht="21.75" customHeight="1" x14ac:dyDescent="0.2">
      <c r="A36" s="65" t="s">
        <v>46</v>
      </c>
      <c r="B36" s="65"/>
      <c r="C36" s="65"/>
      <c r="E36" s="66">
        <v>33200000</v>
      </c>
      <c r="F36" s="66"/>
      <c r="G36" s="42"/>
      <c r="H36" s="44">
        <v>55273014440</v>
      </c>
      <c r="I36" s="42"/>
      <c r="J36" s="44">
        <v>67500952836</v>
      </c>
      <c r="K36" s="42"/>
      <c r="L36" s="44">
        <v>0</v>
      </c>
      <c r="M36" s="42"/>
      <c r="N36" s="44">
        <v>0</v>
      </c>
      <c r="O36" s="42"/>
      <c r="P36" s="44">
        <v>0</v>
      </c>
      <c r="Q36" s="42"/>
      <c r="R36" s="44">
        <v>0</v>
      </c>
      <c r="S36" s="42"/>
      <c r="T36" s="44">
        <v>33200000</v>
      </c>
      <c r="U36" s="42"/>
      <c r="V36" s="44">
        <v>2178</v>
      </c>
      <c r="W36" s="42"/>
      <c r="X36" s="44">
        <v>55273014440</v>
      </c>
      <c r="Y36" s="42"/>
      <c r="Z36" s="44">
        <v>71750646792</v>
      </c>
      <c r="AB36" s="8">
        <v>2.13</v>
      </c>
      <c r="AD36" s="48">
        <f t="shared" si="0"/>
        <v>0</v>
      </c>
    </row>
    <row r="37" spans="1:30" ht="21.75" customHeight="1" x14ac:dyDescent="0.2">
      <c r="A37" s="65" t="s">
        <v>47</v>
      </c>
      <c r="B37" s="65"/>
      <c r="C37" s="65"/>
      <c r="E37" s="66">
        <v>2138348</v>
      </c>
      <c r="F37" s="66"/>
      <c r="G37" s="42"/>
      <c r="H37" s="44">
        <v>48963660372</v>
      </c>
      <c r="I37" s="42"/>
      <c r="J37" s="44">
        <v>131637624080.31799</v>
      </c>
      <c r="K37" s="42"/>
      <c r="L37" s="44">
        <v>0</v>
      </c>
      <c r="M37" s="42"/>
      <c r="N37" s="44">
        <v>0</v>
      </c>
      <c r="O37" s="42"/>
      <c r="P37" s="44">
        <v>0</v>
      </c>
      <c r="Q37" s="42"/>
      <c r="R37" s="44">
        <v>0</v>
      </c>
      <c r="S37" s="42"/>
      <c r="T37" s="44">
        <v>2138348</v>
      </c>
      <c r="U37" s="42"/>
      <c r="V37" s="44">
        <v>69340</v>
      </c>
      <c r="W37" s="42"/>
      <c r="X37" s="44">
        <v>48963660372</v>
      </c>
      <c r="Y37" s="42"/>
      <c r="Z37" s="44">
        <v>147126899641.026</v>
      </c>
      <c r="AB37" s="8">
        <v>4.37</v>
      </c>
      <c r="AD37" s="48">
        <f t="shared" si="0"/>
        <v>0</v>
      </c>
    </row>
    <row r="38" spans="1:30" ht="21.75" customHeight="1" x14ac:dyDescent="0.2">
      <c r="A38" s="65" t="s">
        <v>48</v>
      </c>
      <c r="B38" s="65"/>
      <c r="C38" s="65"/>
      <c r="E38" s="66">
        <v>4102963</v>
      </c>
      <c r="F38" s="66"/>
      <c r="G38" s="42"/>
      <c r="H38" s="44">
        <v>51888727727</v>
      </c>
      <c r="I38" s="42"/>
      <c r="J38" s="44">
        <v>57974558647.182404</v>
      </c>
      <c r="K38" s="42"/>
      <c r="L38" s="44">
        <v>0</v>
      </c>
      <c r="M38" s="42"/>
      <c r="N38" s="44">
        <v>0</v>
      </c>
      <c r="O38" s="42"/>
      <c r="P38" s="44">
        <v>0</v>
      </c>
      <c r="Q38" s="42"/>
      <c r="R38" s="44">
        <v>0</v>
      </c>
      <c r="S38" s="42"/>
      <c r="T38" s="44">
        <v>4102963</v>
      </c>
      <c r="U38" s="42"/>
      <c r="V38" s="44">
        <v>16400</v>
      </c>
      <c r="W38" s="42"/>
      <c r="X38" s="44">
        <v>51888727727</v>
      </c>
      <c r="Y38" s="42"/>
      <c r="Z38" s="44">
        <v>66768452374.564003</v>
      </c>
      <c r="AB38" s="8">
        <v>1.98</v>
      </c>
      <c r="AD38" s="48">
        <f t="shared" si="0"/>
        <v>0</v>
      </c>
    </row>
    <row r="39" spans="1:30" ht="21.75" customHeight="1" x14ac:dyDescent="0.2">
      <c r="A39" s="65" t="s">
        <v>49</v>
      </c>
      <c r="B39" s="65"/>
      <c r="C39" s="65"/>
      <c r="E39" s="66">
        <v>5675000</v>
      </c>
      <c r="F39" s="66"/>
      <c r="G39" s="42"/>
      <c r="H39" s="44">
        <v>98437259505</v>
      </c>
      <c r="I39" s="42"/>
      <c r="J39" s="44">
        <v>95729248250</v>
      </c>
      <c r="K39" s="42"/>
      <c r="L39" s="44">
        <v>0</v>
      </c>
      <c r="M39" s="42"/>
      <c r="N39" s="44">
        <v>0</v>
      </c>
      <c r="O39" s="42"/>
      <c r="P39" s="44">
        <v>0</v>
      </c>
      <c r="Q39" s="42"/>
      <c r="R39" s="44">
        <v>0</v>
      </c>
      <c r="S39" s="42"/>
      <c r="T39" s="44">
        <v>5675000</v>
      </c>
      <c r="U39" s="42"/>
      <c r="V39" s="44">
        <v>14930</v>
      </c>
      <c r="W39" s="42"/>
      <c r="X39" s="44">
        <v>98437259505</v>
      </c>
      <c r="Y39" s="42"/>
      <c r="Z39" s="44">
        <v>84072804492.5</v>
      </c>
      <c r="AB39" s="8">
        <v>2.5</v>
      </c>
      <c r="AD39" s="48">
        <f t="shared" si="0"/>
        <v>0</v>
      </c>
    </row>
    <row r="40" spans="1:30" ht="21.75" customHeight="1" x14ac:dyDescent="0.2">
      <c r="A40" s="65" t="s">
        <v>50</v>
      </c>
      <c r="B40" s="65"/>
      <c r="C40" s="65"/>
      <c r="E40" s="66">
        <v>1240000</v>
      </c>
      <c r="F40" s="66"/>
      <c r="G40" s="42"/>
      <c r="H40" s="44">
        <v>9916794222</v>
      </c>
      <c r="I40" s="42"/>
      <c r="J40" s="44">
        <v>18493134444</v>
      </c>
      <c r="K40" s="42"/>
      <c r="L40" s="44">
        <v>0</v>
      </c>
      <c r="M40" s="42"/>
      <c r="N40" s="44">
        <v>0</v>
      </c>
      <c r="O40" s="42"/>
      <c r="P40" s="44">
        <v>0</v>
      </c>
      <c r="Q40" s="42"/>
      <c r="R40" s="44">
        <v>0</v>
      </c>
      <c r="S40" s="42"/>
      <c r="T40" s="44">
        <v>1240000</v>
      </c>
      <c r="U40" s="42"/>
      <c r="V40" s="44">
        <v>13710</v>
      </c>
      <c r="W40" s="42"/>
      <c r="X40" s="44">
        <v>9916794222</v>
      </c>
      <c r="Y40" s="42"/>
      <c r="Z40" s="44">
        <v>16868986908</v>
      </c>
      <c r="AB40" s="8">
        <v>0.5</v>
      </c>
      <c r="AD40" s="48">
        <f t="shared" si="0"/>
        <v>0</v>
      </c>
    </row>
    <row r="41" spans="1:30" ht="21.75" customHeight="1" x14ac:dyDescent="0.2">
      <c r="A41" s="65" t="s">
        <v>51</v>
      </c>
      <c r="B41" s="65"/>
      <c r="C41" s="65"/>
      <c r="E41" s="66">
        <v>418969</v>
      </c>
      <c r="F41" s="66"/>
      <c r="G41" s="42"/>
      <c r="H41" s="44">
        <v>24927223069</v>
      </c>
      <c r="I41" s="42"/>
      <c r="J41" s="44">
        <v>28157417935.039902</v>
      </c>
      <c r="K41" s="42"/>
      <c r="L41" s="44">
        <v>0</v>
      </c>
      <c r="M41" s="42"/>
      <c r="N41" s="44">
        <v>0</v>
      </c>
      <c r="O41" s="42"/>
      <c r="P41" s="44">
        <v>0</v>
      </c>
      <c r="Q41" s="42"/>
      <c r="R41" s="44">
        <v>0</v>
      </c>
      <c r="S41" s="42"/>
      <c r="T41" s="44">
        <v>418969</v>
      </c>
      <c r="U41" s="42"/>
      <c r="V41" s="44">
        <v>63450</v>
      </c>
      <c r="W41" s="42"/>
      <c r="X41" s="44">
        <v>24927223069</v>
      </c>
      <c r="Y41" s="42"/>
      <c r="Z41" s="44">
        <v>26378091953.023499</v>
      </c>
      <c r="AB41" s="8">
        <v>0.78</v>
      </c>
      <c r="AD41" s="48">
        <f t="shared" si="0"/>
        <v>0</v>
      </c>
    </row>
    <row r="42" spans="1:30" ht="21.75" customHeight="1" x14ac:dyDescent="0.2">
      <c r="A42" s="65" t="s">
        <v>52</v>
      </c>
      <c r="B42" s="65"/>
      <c r="C42" s="65"/>
      <c r="E42" s="66">
        <v>75000</v>
      </c>
      <c r="F42" s="66"/>
      <c r="G42" s="42"/>
      <c r="H42" s="44">
        <v>12994266232</v>
      </c>
      <c r="I42" s="42"/>
      <c r="J42" s="44">
        <v>15736161862.5</v>
      </c>
      <c r="K42" s="42"/>
      <c r="L42" s="44">
        <v>0</v>
      </c>
      <c r="M42" s="42"/>
      <c r="N42" s="44">
        <v>0</v>
      </c>
      <c r="O42" s="42"/>
      <c r="P42" s="44">
        <v>0</v>
      </c>
      <c r="Q42" s="42"/>
      <c r="R42" s="44">
        <v>0</v>
      </c>
      <c r="S42" s="42"/>
      <c r="T42" s="44">
        <v>75000</v>
      </c>
      <c r="U42" s="42"/>
      <c r="V42" s="44">
        <v>225700</v>
      </c>
      <c r="W42" s="42"/>
      <c r="X42" s="44">
        <v>12994266232</v>
      </c>
      <c r="Y42" s="42"/>
      <c r="Z42" s="44">
        <v>16796650425</v>
      </c>
      <c r="AB42" s="8">
        <v>0.5</v>
      </c>
      <c r="AD42" s="48">
        <f t="shared" si="0"/>
        <v>0</v>
      </c>
    </row>
    <row r="43" spans="1:30" ht="21.75" customHeight="1" x14ac:dyDescent="0.2">
      <c r="A43" s="65" t="s">
        <v>53</v>
      </c>
      <c r="B43" s="65"/>
      <c r="C43" s="65"/>
      <c r="E43" s="66">
        <v>1339365</v>
      </c>
      <c r="F43" s="66"/>
      <c r="G43" s="42"/>
      <c r="H43" s="44">
        <v>16284386967</v>
      </c>
      <c r="I43" s="42"/>
      <c r="J43" s="44">
        <v>100579606103.064</v>
      </c>
      <c r="K43" s="42"/>
      <c r="L43" s="44">
        <v>0</v>
      </c>
      <c r="M43" s="42"/>
      <c r="N43" s="44">
        <v>0</v>
      </c>
      <c r="O43" s="42"/>
      <c r="P43" s="44">
        <v>0</v>
      </c>
      <c r="Q43" s="42"/>
      <c r="R43" s="44">
        <v>0</v>
      </c>
      <c r="S43" s="42"/>
      <c r="T43" s="44">
        <v>1339365</v>
      </c>
      <c r="U43" s="42"/>
      <c r="V43" s="44">
        <v>59500</v>
      </c>
      <c r="W43" s="42"/>
      <c r="X43" s="44">
        <v>16284386967</v>
      </c>
      <c r="Y43" s="42"/>
      <c r="Z43" s="44">
        <v>79076196658.725006</v>
      </c>
      <c r="AB43" s="8">
        <v>2.35</v>
      </c>
      <c r="AD43" s="48">
        <f t="shared" si="0"/>
        <v>0</v>
      </c>
    </row>
    <row r="44" spans="1:30" ht="21.75" customHeight="1" x14ac:dyDescent="0.2">
      <c r="A44" s="65" t="s">
        <v>54</v>
      </c>
      <c r="B44" s="65"/>
      <c r="C44" s="65"/>
      <c r="E44" s="66">
        <v>200000</v>
      </c>
      <c r="F44" s="66"/>
      <c r="G44" s="42"/>
      <c r="H44" s="44">
        <v>1878992330</v>
      </c>
      <c r="I44" s="42"/>
      <c r="J44" s="44">
        <v>2784309620</v>
      </c>
      <c r="K44" s="42"/>
      <c r="L44" s="44">
        <v>0</v>
      </c>
      <c r="M44" s="42"/>
      <c r="N44" s="44">
        <v>0</v>
      </c>
      <c r="O44" s="42"/>
      <c r="P44" s="44">
        <v>0</v>
      </c>
      <c r="Q44" s="42"/>
      <c r="R44" s="44">
        <v>0</v>
      </c>
      <c r="S44" s="42"/>
      <c r="T44" s="44">
        <v>200000</v>
      </c>
      <c r="U44" s="42"/>
      <c r="V44" s="44">
        <v>14060</v>
      </c>
      <c r="W44" s="42"/>
      <c r="X44" s="44">
        <v>1878992330</v>
      </c>
      <c r="Y44" s="42"/>
      <c r="Z44" s="44">
        <v>2790263240</v>
      </c>
      <c r="AB44" s="8">
        <v>0.08</v>
      </c>
      <c r="AD44" s="48">
        <f t="shared" si="0"/>
        <v>0</v>
      </c>
    </row>
    <row r="45" spans="1:30" ht="21.75" customHeight="1" x14ac:dyDescent="0.2">
      <c r="A45" s="65" t="s">
        <v>55</v>
      </c>
      <c r="B45" s="65"/>
      <c r="C45" s="65"/>
      <c r="E45" s="66">
        <v>1725439</v>
      </c>
      <c r="F45" s="66"/>
      <c r="G45" s="42"/>
      <c r="H45" s="44">
        <v>15913919935</v>
      </c>
      <c r="I45" s="42"/>
      <c r="J45" s="44">
        <v>107845264447.825</v>
      </c>
      <c r="K45" s="42"/>
      <c r="L45" s="44">
        <v>0</v>
      </c>
      <c r="M45" s="42"/>
      <c r="N45" s="44">
        <v>0</v>
      </c>
      <c r="O45" s="42"/>
      <c r="P45" s="44">
        <v>0</v>
      </c>
      <c r="Q45" s="42"/>
      <c r="R45" s="44">
        <v>0</v>
      </c>
      <c r="S45" s="42"/>
      <c r="T45" s="44">
        <v>1725439</v>
      </c>
      <c r="U45" s="42"/>
      <c r="V45" s="44">
        <v>60800</v>
      </c>
      <c r="W45" s="42"/>
      <c r="X45" s="44">
        <v>15913919935</v>
      </c>
      <c r="Y45" s="42"/>
      <c r="Z45" s="44">
        <v>104095762477.024</v>
      </c>
      <c r="AB45" s="8">
        <v>3.09</v>
      </c>
      <c r="AD45" s="48">
        <f t="shared" si="0"/>
        <v>0</v>
      </c>
    </row>
    <row r="46" spans="1:30" ht="21.75" customHeight="1" x14ac:dyDescent="0.2">
      <c r="A46" s="65" t="s">
        <v>56</v>
      </c>
      <c r="B46" s="65"/>
      <c r="C46" s="65"/>
      <c r="E46" s="66">
        <v>1693</v>
      </c>
      <c r="F46" s="66"/>
      <c r="G46" s="42"/>
      <c r="H46" s="44">
        <v>36986341832</v>
      </c>
      <c r="I46" s="42"/>
      <c r="J46" s="44">
        <v>35450749653.264</v>
      </c>
      <c r="K46" s="42"/>
      <c r="L46" s="44">
        <v>4488</v>
      </c>
      <c r="M46" s="42"/>
      <c r="N46" s="44">
        <v>100000332780</v>
      </c>
      <c r="O46" s="42"/>
      <c r="P46" s="44">
        <v>0</v>
      </c>
      <c r="Q46" s="42"/>
      <c r="R46" s="44">
        <v>0</v>
      </c>
      <c r="S46" s="42"/>
      <c r="T46" s="44">
        <v>6181</v>
      </c>
      <c r="U46" s="42"/>
      <c r="V46" s="44">
        <v>24939990</v>
      </c>
      <c r="W46" s="42"/>
      <c r="X46" s="44">
        <v>136986674612</v>
      </c>
      <c r="Y46" s="42"/>
      <c r="Z46" s="44">
        <v>153784108402.34399</v>
      </c>
      <c r="AB46" s="8">
        <v>4.57</v>
      </c>
      <c r="AD46" s="48">
        <f t="shared" si="0"/>
        <v>0</v>
      </c>
    </row>
    <row r="47" spans="1:30" ht="21.75" customHeight="1" x14ac:dyDescent="0.2">
      <c r="A47" s="65" t="s">
        <v>57</v>
      </c>
      <c r="B47" s="65"/>
      <c r="C47" s="65"/>
      <c r="E47" s="66">
        <v>1359309</v>
      </c>
      <c r="F47" s="66"/>
      <c r="G47" s="42"/>
      <c r="H47" s="44">
        <v>23695979397</v>
      </c>
      <c r="I47" s="42"/>
      <c r="J47" s="44">
        <v>55449231368.187302</v>
      </c>
      <c r="K47" s="42"/>
      <c r="L47" s="44">
        <v>0</v>
      </c>
      <c r="M47" s="42"/>
      <c r="N47" s="44">
        <v>0</v>
      </c>
      <c r="O47" s="42"/>
      <c r="P47" s="44">
        <v>0</v>
      </c>
      <c r="Q47" s="42"/>
      <c r="R47" s="44">
        <v>0</v>
      </c>
      <c r="S47" s="42"/>
      <c r="T47" s="44">
        <v>1359309</v>
      </c>
      <c r="U47" s="42"/>
      <c r="V47" s="44">
        <v>37010</v>
      </c>
      <c r="W47" s="42"/>
      <c r="X47" s="44">
        <v>23695979397</v>
      </c>
      <c r="Y47" s="42"/>
      <c r="Z47" s="44">
        <v>49919145048.324303</v>
      </c>
      <c r="AB47" s="8">
        <v>1.48</v>
      </c>
      <c r="AD47" s="48">
        <f t="shared" si="0"/>
        <v>0</v>
      </c>
    </row>
    <row r="48" spans="1:30" ht="21.75" customHeight="1" x14ac:dyDescent="0.2">
      <c r="A48" s="65" t="s">
        <v>58</v>
      </c>
      <c r="B48" s="65"/>
      <c r="C48" s="65"/>
      <c r="E48" s="66">
        <v>2400000</v>
      </c>
      <c r="F48" s="66"/>
      <c r="G48" s="42"/>
      <c r="H48" s="44">
        <v>29538248430</v>
      </c>
      <c r="I48" s="42"/>
      <c r="J48" s="44">
        <v>29910986880</v>
      </c>
      <c r="K48" s="42"/>
      <c r="L48" s="44">
        <v>0</v>
      </c>
      <c r="M48" s="42"/>
      <c r="N48" s="44">
        <v>0</v>
      </c>
      <c r="O48" s="42"/>
      <c r="P48" s="44">
        <v>0</v>
      </c>
      <c r="Q48" s="42"/>
      <c r="R48" s="44">
        <v>0</v>
      </c>
      <c r="S48" s="42"/>
      <c r="T48" s="44">
        <v>2400000</v>
      </c>
      <c r="U48" s="42"/>
      <c r="V48" s="44">
        <v>10400</v>
      </c>
      <c r="W48" s="42"/>
      <c r="X48" s="44">
        <v>29538248430</v>
      </c>
      <c r="Y48" s="42"/>
      <c r="Z48" s="44">
        <v>24767059200</v>
      </c>
      <c r="AB48" s="8">
        <v>0.74</v>
      </c>
      <c r="AD48" s="48">
        <f t="shared" si="0"/>
        <v>0</v>
      </c>
    </row>
    <row r="49" spans="1:30" ht="21.75" customHeight="1" x14ac:dyDescent="0.2">
      <c r="A49" s="65" t="s">
        <v>59</v>
      </c>
      <c r="B49" s="65"/>
      <c r="C49" s="65"/>
      <c r="E49" s="66">
        <v>7773332</v>
      </c>
      <c r="F49" s="66"/>
      <c r="G49" s="42"/>
      <c r="H49" s="44">
        <v>21967663952</v>
      </c>
      <c r="I49" s="42"/>
      <c r="J49" s="44">
        <v>126111541748.51401</v>
      </c>
      <c r="K49" s="42"/>
      <c r="L49" s="44">
        <v>0</v>
      </c>
      <c r="M49" s="42"/>
      <c r="N49" s="44">
        <v>0</v>
      </c>
      <c r="O49" s="42"/>
      <c r="P49" s="44">
        <v>0</v>
      </c>
      <c r="Q49" s="42"/>
      <c r="R49" s="44">
        <v>0</v>
      </c>
      <c r="S49" s="42"/>
      <c r="T49" s="44">
        <v>7773332</v>
      </c>
      <c r="U49" s="42"/>
      <c r="V49" s="44">
        <v>19700</v>
      </c>
      <c r="W49" s="42"/>
      <c r="X49" s="44">
        <v>21967663952</v>
      </c>
      <c r="Y49" s="42"/>
      <c r="Z49" s="44">
        <v>151950909629.70801</v>
      </c>
      <c r="AB49" s="8">
        <v>4.51</v>
      </c>
      <c r="AD49" s="48">
        <f t="shared" si="0"/>
        <v>0</v>
      </c>
    </row>
    <row r="50" spans="1:30" ht="21.75" customHeight="1" x14ac:dyDescent="0.2">
      <c r="A50" s="65" t="s">
        <v>60</v>
      </c>
      <c r="B50" s="65"/>
      <c r="C50" s="65"/>
      <c r="E50" s="66">
        <v>3787585</v>
      </c>
      <c r="F50" s="66"/>
      <c r="G50" s="42"/>
      <c r="H50" s="44">
        <v>12054148775</v>
      </c>
      <c r="I50" s="42"/>
      <c r="J50" s="44">
        <v>6013291148.7200003</v>
      </c>
      <c r="K50" s="42"/>
      <c r="L50" s="44">
        <v>0</v>
      </c>
      <c r="M50" s="42"/>
      <c r="N50" s="44">
        <v>0</v>
      </c>
      <c r="O50" s="42"/>
      <c r="P50" s="44">
        <v>0</v>
      </c>
      <c r="Q50" s="42"/>
      <c r="R50" s="44">
        <v>0</v>
      </c>
      <c r="S50" s="42"/>
      <c r="T50" s="44">
        <v>3787585</v>
      </c>
      <c r="U50" s="42"/>
      <c r="V50" s="44">
        <v>1600</v>
      </c>
      <c r="W50" s="42"/>
      <c r="X50" s="44">
        <v>12054148775</v>
      </c>
      <c r="Y50" s="42"/>
      <c r="Z50" s="44">
        <v>6013291148.7200003</v>
      </c>
      <c r="AB50" s="8">
        <v>0.18</v>
      </c>
      <c r="AD50" s="48">
        <f t="shared" si="0"/>
        <v>0</v>
      </c>
    </row>
    <row r="51" spans="1:30" ht="21.75" customHeight="1" x14ac:dyDescent="0.2">
      <c r="A51" s="65" t="s">
        <v>61</v>
      </c>
      <c r="B51" s="65"/>
      <c r="C51" s="65"/>
      <c r="E51" s="66">
        <v>37047587</v>
      </c>
      <c r="F51" s="66"/>
      <c r="G51" s="42"/>
      <c r="H51" s="44">
        <v>106869848964</v>
      </c>
      <c r="I51" s="42"/>
      <c r="J51" s="44">
        <v>77419106475.143906</v>
      </c>
      <c r="K51" s="42"/>
      <c r="L51" s="44">
        <v>0</v>
      </c>
      <c r="M51" s="42"/>
      <c r="N51" s="44">
        <v>0</v>
      </c>
      <c r="O51" s="42"/>
      <c r="P51" s="44">
        <v>0</v>
      </c>
      <c r="Q51" s="42"/>
      <c r="R51" s="44">
        <v>0</v>
      </c>
      <c r="S51" s="42"/>
      <c r="T51" s="44">
        <v>37047587</v>
      </c>
      <c r="U51" s="42"/>
      <c r="V51" s="44">
        <v>2098</v>
      </c>
      <c r="W51" s="42"/>
      <c r="X51" s="44">
        <v>106869848964</v>
      </c>
      <c r="Y51" s="42"/>
      <c r="Z51" s="44">
        <v>77125016801.923996</v>
      </c>
      <c r="AB51" s="8">
        <v>2.29</v>
      </c>
      <c r="AD51" s="48">
        <f t="shared" si="0"/>
        <v>0</v>
      </c>
    </row>
    <row r="52" spans="1:30" ht="21.75" customHeight="1" x14ac:dyDescent="0.2">
      <c r="A52" s="65" t="s">
        <v>62</v>
      </c>
      <c r="B52" s="65"/>
      <c r="C52" s="65"/>
      <c r="E52" s="66">
        <v>2400000</v>
      </c>
      <c r="F52" s="66"/>
      <c r="G52" s="42"/>
      <c r="H52" s="44">
        <v>5286741174</v>
      </c>
      <c r="I52" s="42"/>
      <c r="J52" s="44">
        <v>6560889240</v>
      </c>
      <c r="K52" s="42"/>
      <c r="L52" s="44">
        <v>0</v>
      </c>
      <c r="M52" s="42"/>
      <c r="N52" s="44">
        <v>0</v>
      </c>
      <c r="O52" s="42"/>
      <c r="P52" s="44">
        <v>0</v>
      </c>
      <c r="Q52" s="42"/>
      <c r="R52" s="44">
        <v>0</v>
      </c>
      <c r="S52" s="42"/>
      <c r="T52" s="44">
        <v>2400000</v>
      </c>
      <c r="U52" s="42"/>
      <c r="V52" s="44">
        <v>3240</v>
      </c>
      <c r="W52" s="42"/>
      <c r="X52" s="44">
        <v>5286741174</v>
      </c>
      <c r="Y52" s="42"/>
      <c r="Z52" s="44">
        <v>7715891520</v>
      </c>
      <c r="AB52" s="8">
        <v>0.23</v>
      </c>
      <c r="AD52" s="48">
        <f t="shared" si="0"/>
        <v>0</v>
      </c>
    </row>
    <row r="53" spans="1:30" ht="21.75" customHeight="1" x14ac:dyDescent="0.2">
      <c r="A53" s="65" t="s">
        <v>63</v>
      </c>
      <c r="B53" s="65"/>
      <c r="C53" s="65"/>
      <c r="E53" s="66">
        <v>2980000</v>
      </c>
      <c r="F53" s="66"/>
      <c r="G53" s="42"/>
      <c r="H53" s="44">
        <v>13170382460</v>
      </c>
      <c r="I53" s="42"/>
      <c r="J53" s="44">
        <v>10884586692.6</v>
      </c>
      <c r="K53" s="42"/>
      <c r="L53" s="44">
        <v>0</v>
      </c>
      <c r="M53" s="42"/>
      <c r="N53" s="44">
        <v>0</v>
      </c>
      <c r="O53" s="42"/>
      <c r="P53" s="44">
        <v>0</v>
      </c>
      <c r="Q53" s="42"/>
      <c r="R53" s="44">
        <v>0</v>
      </c>
      <c r="S53" s="42"/>
      <c r="T53" s="44">
        <v>2980000</v>
      </c>
      <c r="U53" s="42"/>
      <c r="V53" s="44">
        <v>3360</v>
      </c>
      <c r="W53" s="42"/>
      <c r="X53" s="44">
        <v>13170382460</v>
      </c>
      <c r="Y53" s="42"/>
      <c r="Z53" s="44">
        <v>9935401056</v>
      </c>
      <c r="AB53" s="8">
        <v>0.3</v>
      </c>
      <c r="AD53" s="48">
        <f t="shared" si="0"/>
        <v>0</v>
      </c>
    </row>
    <row r="54" spans="1:30" ht="21.75" customHeight="1" x14ac:dyDescent="0.2">
      <c r="A54" s="65" t="s">
        <v>64</v>
      </c>
      <c r="B54" s="65"/>
      <c r="C54" s="65"/>
      <c r="E54" s="66">
        <v>750000</v>
      </c>
      <c r="F54" s="66"/>
      <c r="G54" s="42"/>
      <c r="H54" s="44">
        <v>6271538220</v>
      </c>
      <c r="I54" s="42"/>
      <c r="J54" s="44">
        <v>7367604750</v>
      </c>
      <c r="K54" s="42"/>
      <c r="L54" s="44">
        <v>0</v>
      </c>
      <c r="M54" s="42"/>
      <c r="N54" s="44">
        <v>0</v>
      </c>
      <c r="O54" s="42"/>
      <c r="P54" s="44">
        <v>-750000</v>
      </c>
      <c r="Q54" s="42"/>
      <c r="R54" s="44">
        <v>6063762026</v>
      </c>
      <c r="S54" s="42"/>
      <c r="T54" s="44">
        <v>0</v>
      </c>
      <c r="U54" s="42"/>
      <c r="V54" s="44">
        <v>0</v>
      </c>
      <c r="W54" s="42"/>
      <c r="X54" s="44">
        <v>0</v>
      </c>
      <c r="Y54" s="42"/>
      <c r="Z54" s="44">
        <v>0</v>
      </c>
      <c r="AB54" s="8">
        <v>0</v>
      </c>
      <c r="AD54" s="48">
        <f t="shared" si="0"/>
        <v>0</v>
      </c>
    </row>
    <row r="55" spans="1:30" ht="21.75" customHeight="1" x14ac:dyDescent="0.2">
      <c r="A55" s="65" t="s">
        <v>65</v>
      </c>
      <c r="B55" s="65"/>
      <c r="C55" s="65"/>
      <c r="E55" s="66">
        <v>20492394</v>
      </c>
      <c r="F55" s="66"/>
      <c r="G55" s="42"/>
      <c r="H55" s="44">
        <v>26377924750</v>
      </c>
      <c r="I55" s="42"/>
      <c r="J55" s="44">
        <v>65597444624.669899</v>
      </c>
      <c r="K55" s="42"/>
      <c r="L55" s="44">
        <v>0</v>
      </c>
      <c r="M55" s="42"/>
      <c r="N55" s="44">
        <v>0</v>
      </c>
      <c r="O55" s="42"/>
      <c r="P55" s="44">
        <v>0</v>
      </c>
      <c r="Q55" s="42"/>
      <c r="R55" s="44">
        <v>0</v>
      </c>
      <c r="S55" s="42"/>
      <c r="T55" s="44">
        <v>20492394</v>
      </c>
      <c r="U55" s="42"/>
      <c r="V55" s="44">
        <v>2751</v>
      </c>
      <c r="W55" s="42"/>
      <c r="X55" s="44">
        <v>26377924750</v>
      </c>
      <c r="Y55" s="42"/>
      <c r="Z55" s="44">
        <v>55938800422.339401</v>
      </c>
      <c r="AB55" s="8">
        <v>1.66</v>
      </c>
      <c r="AD55" s="48">
        <f t="shared" si="0"/>
        <v>0</v>
      </c>
    </row>
    <row r="56" spans="1:30" ht="21.75" customHeight="1" x14ac:dyDescent="0.2">
      <c r="A56" s="65" t="s">
        <v>66</v>
      </c>
      <c r="B56" s="65"/>
      <c r="C56" s="65"/>
      <c r="E56" s="66">
        <v>23197125</v>
      </c>
      <c r="F56" s="66"/>
      <c r="G56" s="42"/>
      <c r="H56" s="44">
        <v>35060789474</v>
      </c>
      <c r="I56" s="42"/>
      <c r="J56" s="44">
        <v>508003093708.16199</v>
      </c>
      <c r="K56" s="42"/>
      <c r="L56" s="44">
        <v>8616075</v>
      </c>
      <c r="M56" s="42"/>
      <c r="N56" s="44">
        <v>0</v>
      </c>
      <c r="O56" s="42"/>
      <c r="P56" s="44">
        <v>0</v>
      </c>
      <c r="Q56" s="42"/>
      <c r="R56" s="44">
        <v>0</v>
      </c>
      <c r="S56" s="42"/>
      <c r="T56" s="44">
        <v>31813200</v>
      </c>
      <c r="U56" s="42"/>
      <c r="V56" s="44">
        <v>14926</v>
      </c>
      <c r="W56" s="42"/>
      <c r="X56" s="44">
        <v>35060789474</v>
      </c>
      <c r="Y56" s="42"/>
      <c r="Z56" s="44">
        <v>471173280446.664</v>
      </c>
      <c r="AB56" s="8">
        <v>14</v>
      </c>
      <c r="AD56" s="48">
        <f t="shared" si="0"/>
        <v>0</v>
      </c>
    </row>
    <row r="57" spans="1:30" ht="21.75" customHeight="1" x14ac:dyDescent="0.2">
      <c r="A57" s="65" t="s">
        <v>67</v>
      </c>
      <c r="B57" s="65"/>
      <c r="C57" s="65"/>
      <c r="E57" s="66">
        <v>2050000</v>
      </c>
      <c r="F57" s="66"/>
      <c r="G57" s="42"/>
      <c r="H57" s="44">
        <v>21139933988</v>
      </c>
      <c r="I57" s="42"/>
      <c r="J57" s="44">
        <v>31163231620</v>
      </c>
      <c r="K57" s="42"/>
      <c r="L57" s="44">
        <v>0</v>
      </c>
      <c r="M57" s="42"/>
      <c r="N57" s="44">
        <v>0</v>
      </c>
      <c r="O57" s="42"/>
      <c r="P57" s="44">
        <v>0</v>
      </c>
      <c r="Q57" s="42"/>
      <c r="R57" s="44">
        <v>0</v>
      </c>
      <c r="S57" s="42"/>
      <c r="T57" s="44">
        <v>2050000</v>
      </c>
      <c r="U57" s="42"/>
      <c r="V57" s="44">
        <v>18140</v>
      </c>
      <c r="W57" s="42"/>
      <c r="X57" s="44">
        <v>21139933988</v>
      </c>
      <c r="Y57" s="42"/>
      <c r="Z57" s="44">
        <v>36899544490</v>
      </c>
      <c r="AB57" s="8">
        <v>1.1000000000000001</v>
      </c>
      <c r="AD57" s="48">
        <f t="shared" si="0"/>
        <v>0</v>
      </c>
    </row>
    <row r="58" spans="1:30" ht="21.75" customHeight="1" x14ac:dyDescent="0.2">
      <c r="A58" s="65" t="s">
        <v>68</v>
      </c>
      <c r="B58" s="65"/>
      <c r="C58" s="65"/>
      <c r="E58" s="66">
        <v>800000</v>
      </c>
      <c r="F58" s="66"/>
      <c r="G58" s="42"/>
      <c r="H58" s="44">
        <v>5771218833</v>
      </c>
      <c r="I58" s="42"/>
      <c r="J58" s="44">
        <v>6112383200</v>
      </c>
      <c r="K58" s="42"/>
      <c r="L58" s="44">
        <v>0</v>
      </c>
      <c r="M58" s="42"/>
      <c r="N58" s="44">
        <v>0</v>
      </c>
      <c r="O58" s="42"/>
      <c r="P58" s="44">
        <v>0</v>
      </c>
      <c r="Q58" s="42"/>
      <c r="R58" s="44">
        <v>0</v>
      </c>
      <c r="S58" s="42"/>
      <c r="T58" s="44">
        <v>800000</v>
      </c>
      <c r="U58" s="42"/>
      <c r="V58" s="44">
        <v>7090</v>
      </c>
      <c r="W58" s="42"/>
      <c r="X58" s="44">
        <v>5771218833</v>
      </c>
      <c r="Y58" s="42"/>
      <c r="Z58" s="44">
        <v>5628155440</v>
      </c>
      <c r="AB58" s="8">
        <v>0.17</v>
      </c>
      <c r="AD58" s="48">
        <f t="shared" si="0"/>
        <v>0</v>
      </c>
    </row>
    <row r="59" spans="1:30" ht="21.75" customHeight="1" x14ac:dyDescent="0.2">
      <c r="A59" s="65" t="s">
        <v>69</v>
      </c>
      <c r="B59" s="65"/>
      <c r="C59" s="65"/>
      <c r="E59" s="66">
        <v>405000</v>
      </c>
      <c r="F59" s="66"/>
      <c r="G59" s="42"/>
      <c r="H59" s="44">
        <v>3776458621</v>
      </c>
      <c r="I59" s="42"/>
      <c r="J59" s="44">
        <v>6425890906.5</v>
      </c>
      <c r="K59" s="42"/>
      <c r="L59" s="44">
        <v>0</v>
      </c>
      <c r="M59" s="42"/>
      <c r="N59" s="44">
        <v>0</v>
      </c>
      <c r="O59" s="42"/>
      <c r="P59" s="44">
        <v>0</v>
      </c>
      <c r="Q59" s="42"/>
      <c r="R59" s="44">
        <v>0</v>
      </c>
      <c r="S59" s="42"/>
      <c r="T59" s="44">
        <v>405000</v>
      </c>
      <c r="U59" s="42"/>
      <c r="V59" s="44">
        <v>15540</v>
      </c>
      <c r="W59" s="42"/>
      <c r="X59" s="44">
        <v>3776458621</v>
      </c>
      <c r="Y59" s="42"/>
      <c r="Z59" s="44">
        <v>6245049699</v>
      </c>
      <c r="AB59" s="8">
        <v>0.19</v>
      </c>
      <c r="AD59" s="48">
        <f t="shared" si="0"/>
        <v>0</v>
      </c>
    </row>
    <row r="60" spans="1:30" ht="21.75" customHeight="1" x14ac:dyDescent="0.2">
      <c r="A60" s="67" t="s">
        <v>70</v>
      </c>
      <c r="B60" s="67"/>
      <c r="C60" s="67"/>
      <c r="D60" s="10"/>
      <c r="E60" s="66">
        <v>0</v>
      </c>
      <c r="F60" s="68"/>
      <c r="G60" s="42"/>
      <c r="H60" s="46">
        <v>0</v>
      </c>
      <c r="I60" s="42"/>
      <c r="J60" s="46">
        <v>0</v>
      </c>
      <c r="K60" s="42"/>
      <c r="L60" s="45">
        <v>200000</v>
      </c>
      <c r="M60" s="42"/>
      <c r="N60" s="46">
        <v>1335548441</v>
      </c>
      <c r="O60" s="42"/>
      <c r="P60" s="45">
        <v>0</v>
      </c>
      <c r="Q60" s="42"/>
      <c r="R60" s="46">
        <v>0</v>
      </c>
      <c r="S60" s="42"/>
      <c r="T60" s="45">
        <v>200000</v>
      </c>
      <c r="U60" s="42"/>
      <c r="V60" s="45">
        <v>7120</v>
      </c>
      <c r="W60" s="42"/>
      <c r="X60" s="46">
        <v>1335548441</v>
      </c>
      <c r="Y60" s="42"/>
      <c r="Z60" s="46">
        <v>1412992480</v>
      </c>
      <c r="AB60" s="11">
        <v>0.04</v>
      </c>
      <c r="AD60" s="48">
        <f t="shared" si="0"/>
        <v>0</v>
      </c>
    </row>
    <row r="61" spans="1:30" ht="21.75" customHeight="1" x14ac:dyDescent="0.2">
      <c r="A61" s="69" t="s">
        <v>71</v>
      </c>
      <c r="B61" s="69"/>
      <c r="C61" s="69"/>
      <c r="D61" s="69"/>
      <c r="E61" s="42"/>
      <c r="F61" s="45"/>
      <c r="G61" s="42"/>
      <c r="H61" s="47">
        <v>1900035849844</v>
      </c>
      <c r="I61" s="42"/>
      <c r="J61" s="47">
        <v>3052236928734.8999</v>
      </c>
      <c r="K61" s="42"/>
      <c r="L61" s="45"/>
      <c r="M61" s="42"/>
      <c r="N61" s="47">
        <v>203101917834</v>
      </c>
      <c r="O61" s="42"/>
      <c r="P61" s="45"/>
      <c r="Q61" s="42"/>
      <c r="R61" s="47">
        <v>6100878094</v>
      </c>
      <c r="S61" s="42"/>
      <c r="T61" s="45"/>
      <c r="U61" s="42"/>
      <c r="V61" s="45"/>
      <c r="W61" s="42"/>
      <c r="X61" s="47">
        <v>2096832603211</v>
      </c>
      <c r="Y61" s="42"/>
      <c r="Z61" s="47">
        <v>3179585431736.4502</v>
      </c>
      <c r="AB61" s="14">
        <v>94.47</v>
      </c>
    </row>
    <row r="62" spans="1:30" s="42" customFormat="1" ht="13.5" thickTop="1" x14ac:dyDescent="0.2"/>
    <row r="63" spans="1:30" s="42" customFormat="1" x14ac:dyDescent="0.2"/>
    <row r="64" spans="1:30" s="42" customFormat="1" x14ac:dyDescent="0.2"/>
    <row r="65" s="42" customFormat="1" x14ac:dyDescent="0.2"/>
    <row r="66" s="42" customFormat="1" x14ac:dyDescent="0.2"/>
    <row r="67" s="42" customFormat="1" x14ac:dyDescent="0.2"/>
    <row r="68" s="42" customFormat="1" x14ac:dyDescent="0.2"/>
    <row r="69" s="42" customFormat="1" x14ac:dyDescent="0.2"/>
    <row r="70" s="42" customFormat="1" x14ac:dyDescent="0.2"/>
    <row r="71" s="42" customFormat="1" x14ac:dyDescent="0.2"/>
    <row r="72" s="42" customFormat="1" x14ac:dyDescent="0.2"/>
    <row r="73" s="42" customFormat="1" x14ac:dyDescent="0.2"/>
    <row r="74" s="42" customFormat="1" x14ac:dyDescent="0.2"/>
    <row r="75" s="42" customFormat="1" x14ac:dyDescent="0.2"/>
    <row r="76" s="42" customFormat="1" x14ac:dyDescent="0.2"/>
  </sheetData>
  <mergeCells count="118">
    <mergeCell ref="A57:C57"/>
    <mergeCell ref="E57:F57"/>
    <mergeCell ref="A58:C58"/>
    <mergeCell ref="E58:F58"/>
    <mergeCell ref="A59:C59"/>
    <mergeCell ref="E59:F59"/>
    <mergeCell ref="A60:C60"/>
    <mergeCell ref="E60:F60"/>
    <mergeCell ref="A61:D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51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Normal="100" zoomScaleSheetLayoutView="100" workbookViewId="0">
      <selection sqref="A1:Y6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ht="21.75" customHeight="1" x14ac:dyDescent="0.2">
      <c r="A2" s="59" t="s">
        <v>116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25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</row>
    <row r="4" spans="1:25" ht="7.35" customHeight="1" x14ac:dyDescent="0.2"/>
    <row r="5" spans="1:25" ht="14.45" customHeight="1" x14ac:dyDescent="0.2">
      <c r="A5" s="60" t="s">
        <v>247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6" spans="1:25" ht="7.35" customHeight="1" x14ac:dyDescent="0.2"/>
    <row r="7" spans="1:25" ht="14.45" customHeight="1" x14ac:dyDescent="0.2">
      <c r="E7" s="61" t="s">
        <v>135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Y7" s="2" t="s">
        <v>136</v>
      </c>
    </row>
    <row r="8" spans="1:25" ht="29.1" customHeight="1" x14ac:dyDescent="0.2">
      <c r="A8" s="2" t="s">
        <v>248</v>
      </c>
      <c r="C8" s="2" t="s">
        <v>249</v>
      </c>
      <c r="E8" s="19" t="s">
        <v>76</v>
      </c>
      <c r="F8" s="3"/>
      <c r="G8" s="19" t="s">
        <v>13</v>
      </c>
      <c r="H8" s="3"/>
      <c r="I8" s="19" t="s">
        <v>75</v>
      </c>
      <c r="J8" s="3"/>
      <c r="K8" s="19" t="s">
        <v>250</v>
      </c>
      <c r="L8" s="3"/>
      <c r="M8" s="19" t="s">
        <v>251</v>
      </c>
      <c r="N8" s="3"/>
      <c r="O8" s="19" t="s">
        <v>252</v>
      </c>
      <c r="P8" s="3"/>
      <c r="Q8" s="19" t="s">
        <v>253</v>
      </c>
      <c r="R8" s="3"/>
      <c r="S8" s="19" t="s">
        <v>254</v>
      </c>
      <c r="T8" s="3"/>
      <c r="U8" s="19" t="s">
        <v>255</v>
      </c>
      <c r="V8" s="3"/>
      <c r="W8" s="19" t="s">
        <v>256</v>
      </c>
      <c r="Y8" s="19" t="s">
        <v>256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83"/>
  <sheetViews>
    <sheetView rightToLeft="1" view="pageBreakPreview" topLeftCell="A43" zoomScaleNormal="100" zoomScaleSheetLayoutView="100" workbookViewId="0">
      <selection activeCell="G60" sqref="G60:T70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6.42578125" bestFit="1" customWidth="1"/>
    <col min="4" max="4" width="1.28515625" customWidth="1"/>
    <col min="5" max="5" width="22.140625" bestFit="1" customWidth="1"/>
    <col min="6" max="6" width="1.28515625" customWidth="1"/>
    <col min="7" max="7" width="22" bestFit="1" customWidth="1"/>
    <col min="8" max="8" width="1.28515625" customWidth="1"/>
    <col min="9" max="9" width="27.85546875" bestFit="1" customWidth="1"/>
    <col min="10" max="10" width="1.28515625" customWidth="1"/>
    <col min="11" max="11" width="16.42578125" bestFit="1" customWidth="1"/>
    <col min="12" max="12" width="1.28515625" customWidth="1"/>
    <col min="13" max="13" width="22.140625" bestFit="1" customWidth="1"/>
    <col min="14" max="14" width="1.28515625" customWidth="1"/>
    <col min="15" max="15" width="22.140625" bestFit="1" customWidth="1"/>
    <col min="16" max="16" width="1.28515625" customWidth="1"/>
    <col min="17" max="17" width="20" customWidth="1"/>
    <col min="18" max="18" width="1.28515625" customWidth="1"/>
    <col min="19" max="19" width="0.28515625" customWidth="1"/>
  </cols>
  <sheetData>
    <row r="1" spans="1:22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22" ht="21.75" customHeight="1" x14ac:dyDescent="0.2">
      <c r="A2" s="59" t="s">
        <v>116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22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22" ht="14.45" customHeight="1" x14ac:dyDescent="0.2"/>
    <row r="5" spans="1:22" ht="14.45" customHeight="1" x14ac:dyDescent="0.2">
      <c r="A5" s="60" t="s">
        <v>257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22" ht="14.45" customHeight="1" x14ac:dyDescent="0.2">
      <c r="A6" s="61" t="s">
        <v>119</v>
      </c>
      <c r="C6" s="61" t="s">
        <v>135</v>
      </c>
      <c r="D6" s="61"/>
      <c r="E6" s="61"/>
      <c r="F6" s="61"/>
      <c r="G6" s="61"/>
      <c r="H6" s="61"/>
      <c r="I6" s="61"/>
      <c r="K6" s="61" t="s">
        <v>136</v>
      </c>
      <c r="L6" s="61"/>
      <c r="M6" s="61"/>
      <c r="N6" s="61"/>
      <c r="O6" s="61"/>
      <c r="P6" s="61"/>
      <c r="Q6" s="61"/>
      <c r="R6" s="61"/>
    </row>
    <row r="7" spans="1:22" ht="29.1" customHeight="1" x14ac:dyDescent="0.2">
      <c r="A7" s="61"/>
      <c r="C7" s="19" t="s">
        <v>13</v>
      </c>
      <c r="D7" s="3"/>
      <c r="E7" s="19" t="s">
        <v>15</v>
      </c>
      <c r="F7" s="3"/>
      <c r="G7" s="19" t="s">
        <v>245</v>
      </c>
      <c r="H7" s="3"/>
      <c r="I7" s="19" t="s">
        <v>258</v>
      </c>
      <c r="K7" s="19" t="s">
        <v>13</v>
      </c>
      <c r="L7" s="3"/>
      <c r="M7" s="19" t="s">
        <v>15</v>
      </c>
      <c r="N7" s="3"/>
      <c r="O7" s="19" t="s">
        <v>245</v>
      </c>
      <c r="P7" s="3"/>
      <c r="Q7" s="93" t="s">
        <v>258</v>
      </c>
      <c r="R7" s="93"/>
    </row>
    <row r="8" spans="1:22" ht="21.75" customHeight="1" x14ac:dyDescent="0.2">
      <c r="A8" s="5" t="s">
        <v>49</v>
      </c>
      <c r="C8" s="43">
        <v>5675000</v>
      </c>
      <c r="D8" s="42"/>
      <c r="E8" s="43">
        <v>84072804492</v>
      </c>
      <c r="F8" s="42"/>
      <c r="G8" s="43">
        <v>95729248250</v>
      </c>
      <c r="H8" s="42"/>
      <c r="I8" s="43">
        <v>-11656443757</v>
      </c>
      <c r="J8" s="42"/>
      <c r="K8" s="43">
        <v>5675000</v>
      </c>
      <c r="L8" s="42"/>
      <c r="M8" s="43">
        <v>84072804492</v>
      </c>
      <c r="N8" s="42"/>
      <c r="O8" s="43">
        <v>87326916349</v>
      </c>
      <c r="P8" s="42"/>
      <c r="Q8" s="64">
        <v>-3254111856</v>
      </c>
      <c r="R8" s="64"/>
      <c r="V8" t="s">
        <v>42</v>
      </c>
    </row>
    <row r="9" spans="1:22" ht="21.75" customHeight="1" x14ac:dyDescent="0.2">
      <c r="A9" s="7" t="s">
        <v>50</v>
      </c>
      <c r="C9" s="44">
        <v>1240000</v>
      </c>
      <c r="D9" s="42"/>
      <c r="E9" s="44">
        <v>16868986908</v>
      </c>
      <c r="F9" s="42"/>
      <c r="G9" s="44">
        <v>18493134444</v>
      </c>
      <c r="H9" s="42"/>
      <c r="I9" s="44">
        <v>-1624147536</v>
      </c>
      <c r="J9" s="42"/>
      <c r="K9" s="44">
        <v>1240000</v>
      </c>
      <c r="L9" s="42"/>
      <c r="M9" s="44">
        <v>16868986908</v>
      </c>
      <c r="N9" s="42"/>
      <c r="O9" s="44">
        <v>9916794222</v>
      </c>
      <c r="P9" s="42"/>
      <c r="Q9" s="66">
        <v>6952192686</v>
      </c>
      <c r="R9" s="66"/>
      <c r="V9" t="s">
        <v>27</v>
      </c>
    </row>
    <row r="10" spans="1:22" ht="21.75" customHeight="1" x14ac:dyDescent="0.2">
      <c r="A10" s="7" t="s">
        <v>40</v>
      </c>
      <c r="C10" s="44">
        <v>3743756</v>
      </c>
      <c r="D10" s="42"/>
      <c r="E10" s="44">
        <v>20431492213</v>
      </c>
      <c r="F10" s="42"/>
      <c r="G10" s="44">
        <v>19502788022</v>
      </c>
      <c r="H10" s="42"/>
      <c r="I10" s="44">
        <v>928704191</v>
      </c>
      <c r="J10" s="42"/>
      <c r="K10" s="44">
        <v>3743756</v>
      </c>
      <c r="L10" s="42"/>
      <c r="M10" s="44">
        <v>20431492213</v>
      </c>
      <c r="N10" s="42"/>
      <c r="O10" s="44">
        <v>7360081227</v>
      </c>
      <c r="P10" s="42"/>
      <c r="Q10" s="66">
        <v>13071410986</v>
      </c>
      <c r="R10" s="66"/>
      <c r="V10" t="s">
        <v>33</v>
      </c>
    </row>
    <row r="11" spans="1:22" ht="21.75" customHeight="1" x14ac:dyDescent="0.2">
      <c r="A11" s="7" t="s">
        <v>61</v>
      </c>
      <c r="C11" s="44">
        <v>37047587</v>
      </c>
      <c r="D11" s="42"/>
      <c r="E11" s="44">
        <v>77125016801</v>
      </c>
      <c r="F11" s="42"/>
      <c r="G11" s="44">
        <v>77419106475</v>
      </c>
      <c r="H11" s="42"/>
      <c r="I11" s="44">
        <v>-294089673</v>
      </c>
      <c r="J11" s="42"/>
      <c r="K11" s="44">
        <v>37047587</v>
      </c>
      <c r="L11" s="42"/>
      <c r="M11" s="44">
        <v>77125016801</v>
      </c>
      <c r="N11" s="42"/>
      <c r="O11" s="44">
        <v>61911030558</v>
      </c>
      <c r="P11" s="42"/>
      <c r="Q11" s="66">
        <v>15213986243</v>
      </c>
      <c r="R11" s="66"/>
      <c r="V11" t="s">
        <v>24</v>
      </c>
    </row>
    <row r="12" spans="1:22" ht="21.75" customHeight="1" x14ac:dyDescent="0.2">
      <c r="A12" s="7" t="s">
        <v>45</v>
      </c>
      <c r="C12" s="44">
        <v>8942001</v>
      </c>
      <c r="D12" s="42"/>
      <c r="E12" s="44">
        <v>65038205505</v>
      </c>
      <c r="F12" s="42"/>
      <c r="G12" s="44">
        <v>42714041105</v>
      </c>
      <c r="H12" s="42"/>
      <c r="I12" s="44">
        <v>22324164400</v>
      </c>
      <c r="J12" s="42"/>
      <c r="K12" s="44">
        <v>8942001</v>
      </c>
      <c r="L12" s="42"/>
      <c r="M12" s="44">
        <v>65038205505</v>
      </c>
      <c r="N12" s="42"/>
      <c r="O12" s="44">
        <v>18213143196</v>
      </c>
      <c r="P12" s="42"/>
      <c r="Q12" s="66">
        <v>46825062309</v>
      </c>
      <c r="R12" s="66"/>
      <c r="V12" t="s">
        <v>64</v>
      </c>
    </row>
    <row r="13" spans="1:22" ht="21.75" customHeight="1" x14ac:dyDescent="0.2">
      <c r="A13" s="7" t="s">
        <v>44</v>
      </c>
      <c r="C13" s="44">
        <v>10350000</v>
      </c>
      <c r="D13" s="42"/>
      <c r="E13" s="44">
        <v>98078447475</v>
      </c>
      <c r="F13" s="42"/>
      <c r="G13" s="44">
        <v>87500353140</v>
      </c>
      <c r="H13" s="42"/>
      <c r="I13" s="44">
        <v>10578094334</v>
      </c>
      <c r="J13" s="42"/>
      <c r="K13" s="44">
        <v>10350000</v>
      </c>
      <c r="L13" s="42"/>
      <c r="M13" s="44">
        <v>98078447475</v>
      </c>
      <c r="N13" s="42"/>
      <c r="O13" s="44">
        <v>55297210911</v>
      </c>
      <c r="P13" s="42"/>
      <c r="Q13" s="66">
        <v>42781236564</v>
      </c>
      <c r="R13" s="66"/>
    </row>
    <row r="14" spans="1:22" ht="21.75" customHeight="1" x14ac:dyDescent="0.2">
      <c r="A14" s="7" t="s">
        <v>62</v>
      </c>
      <c r="C14" s="44">
        <v>2400000</v>
      </c>
      <c r="D14" s="42"/>
      <c r="E14" s="44">
        <v>7715891520</v>
      </c>
      <c r="F14" s="42"/>
      <c r="G14" s="44">
        <v>6560889240</v>
      </c>
      <c r="H14" s="42"/>
      <c r="I14" s="44">
        <v>1155002280</v>
      </c>
      <c r="J14" s="42"/>
      <c r="K14" s="44">
        <v>2400000</v>
      </c>
      <c r="L14" s="42"/>
      <c r="M14" s="44">
        <v>7715891520</v>
      </c>
      <c r="N14" s="42"/>
      <c r="O14" s="44">
        <v>5286741174</v>
      </c>
      <c r="P14" s="42"/>
      <c r="Q14" s="66">
        <v>2429150346</v>
      </c>
      <c r="R14" s="66"/>
    </row>
    <row r="15" spans="1:22" ht="21.75" customHeight="1" x14ac:dyDescent="0.2">
      <c r="A15" s="7" t="s">
        <v>35</v>
      </c>
      <c r="C15" s="44">
        <v>6600000</v>
      </c>
      <c r="D15" s="42"/>
      <c r="E15" s="44">
        <v>117554226900</v>
      </c>
      <c r="F15" s="42"/>
      <c r="G15" s="44">
        <v>101116282080</v>
      </c>
      <c r="H15" s="42"/>
      <c r="I15" s="44">
        <v>16437944819</v>
      </c>
      <c r="J15" s="42"/>
      <c r="K15" s="44">
        <v>6600000</v>
      </c>
      <c r="L15" s="42"/>
      <c r="M15" s="44">
        <v>117554226900</v>
      </c>
      <c r="N15" s="42"/>
      <c r="O15" s="44">
        <v>95908908293</v>
      </c>
      <c r="P15" s="42"/>
      <c r="Q15" s="66">
        <v>21645318607</v>
      </c>
      <c r="R15" s="66"/>
    </row>
    <row r="16" spans="1:22" ht="21.75" customHeight="1" x14ac:dyDescent="0.2">
      <c r="A16" s="7" t="s">
        <v>48</v>
      </c>
      <c r="C16" s="44">
        <v>4102963</v>
      </c>
      <c r="D16" s="42"/>
      <c r="E16" s="44">
        <v>66768452374</v>
      </c>
      <c r="F16" s="42"/>
      <c r="G16" s="44">
        <v>57974558647</v>
      </c>
      <c r="H16" s="42"/>
      <c r="I16" s="44">
        <v>8793893727</v>
      </c>
      <c r="J16" s="42"/>
      <c r="K16" s="44">
        <v>4102963</v>
      </c>
      <c r="L16" s="42"/>
      <c r="M16" s="44">
        <v>66768452374</v>
      </c>
      <c r="N16" s="42"/>
      <c r="O16" s="44">
        <v>51888727727</v>
      </c>
      <c r="P16" s="42"/>
      <c r="Q16" s="66">
        <v>14879724647</v>
      </c>
      <c r="R16" s="66"/>
    </row>
    <row r="17" spans="1:18" ht="21.75" customHeight="1" x14ac:dyDescent="0.2">
      <c r="A17" s="7" t="s">
        <v>30</v>
      </c>
      <c r="C17" s="44">
        <v>3272861</v>
      </c>
      <c r="D17" s="42"/>
      <c r="E17" s="44">
        <v>35125628260</v>
      </c>
      <c r="F17" s="42"/>
      <c r="G17" s="44">
        <v>35322763458</v>
      </c>
      <c r="H17" s="42"/>
      <c r="I17" s="44">
        <v>-197135197</v>
      </c>
      <c r="J17" s="42"/>
      <c r="K17" s="44">
        <v>3272861</v>
      </c>
      <c r="L17" s="42"/>
      <c r="M17" s="44">
        <v>35125628260</v>
      </c>
      <c r="N17" s="42"/>
      <c r="O17" s="44">
        <v>28408150072</v>
      </c>
      <c r="P17" s="42"/>
      <c r="Q17" s="66">
        <v>6717478188</v>
      </c>
      <c r="R17" s="66"/>
    </row>
    <row r="18" spans="1:18" ht="21.75" customHeight="1" x14ac:dyDescent="0.2">
      <c r="A18" s="7" t="s">
        <v>36</v>
      </c>
      <c r="C18" s="44">
        <v>1040000</v>
      </c>
      <c r="D18" s="42"/>
      <c r="E18" s="44">
        <v>49647634088</v>
      </c>
      <c r="F18" s="42"/>
      <c r="G18" s="44">
        <v>60524500920</v>
      </c>
      <c r="H18" s="42"/>
      <c r="I18" s="44">
        <v>-10876866832</v>
      </c>
      <c r="J18" s="42"/>
      <c r="K18" s="44">
        <v>1040000</v>
      </c>
      <c r="L18" s="42"/>
      <c r="M18" s="44">
        <v>49647634088</v>
      </c>
      <c r="N18" s="42"/>
      <c r="O18" s="44">
        <v>59839143918</v>
      </c>
      <c r="P18" s="42"/>
      <c r="Q18" s="66">
        <v>-10191509830</v>
      </c>
      <c r="R18" s="66"/>
    </row>
    <row r="19" spans="1:18" ht="21.75" customHeight="1" x14ac:dyDescent="0.2">
      <c r="A19" s="53" t="s">
        <v>42</v>
      </c>
      <c r="B19" s="54"/>
      <c r="C19" s="55">
        <v>1211806</v>
      </c>
      <c r="D19" s="56"/>
      <c r="E19" s="55">
        <v>37443942351</v>
      </c>
      <c r="F19" s="56"/>
      <c r="G19" s="55">
        <v>30347390756</v>
      </c>
      <c r="H19" s="56"/>
      <c r="I19" s="55">
        <v>7096551595</v>
      </c>
      <c r="J19" s="42"/>
      <c r="K19" s="44">
        <v>1211806</v>
      </c>
      <c r="L19" s="42"/>
      <c r="M19" s="44">
        <v>37443942351</v>
      </c>
      <c r="N19" s="42"/>
      <c r="O19" s="44">
        <v>27898079158</v>
      </c>
      <c r="P19" s="42"/>
      <c r="Q19" s="66">
        <v>9545863193</v>
      </c>
      <c r="R19" s="66"/>
    </row>
    <row r="20" spans="1:18" ht="21.75" customHeight="1" x14ac:dyDescent="0.2">
      <c r="A20" s="53" t="s">
        <v>33</v>
      </c>
      <c r="B20" s="54"/>
      <c r="C20" s="55">
        <v>11000989</v>
      </c>
      <c r="D20" s="56"/>
      <c r="E20" s="55">
        <v>20554736401</v>
      </c>
      <c r="F20" s="56"/>
      <c r="G20" s="55">
        <v>29822379620</v>
      </c>
      <c r="H20" s="56"/>
      <c r="I20" s="55">
        <v>-9267643218</v>
      </c>
      <c r="J20" s="42"/>
      <c r="K20" s="44">
        <v>11000989</v>
      </c>
      <c r="L20" s="42"/>
      <c r="M20" s="44">
        <v>20554736401</v>
      </c>
      <c r="N20" s="42"/>
      <c r="O20" s="44">
        <v>24110644530</v>
      </c>
      <c r="P20" s="42"/>
      <c r="Q20" s="66">
        <v>-3555908128</v>
      </c>
      <c r="R20" s="66"/>
    </row>
    <row r="21" spans="1:18" ht="21.75" customHeight="1" x14ac:dyDescent="0.2">
      <c r="A21" s="7" t="s">
        <v>68</v>
      </c>
      <c r="C21" s="44">
        <v>800000</v>
      </c>
      <c r="D21" s="42"/>
      <c r="E21" s="44">
        <v>5628155440</v>
      </c>
      <c r="F21" s="42"/>
      <c r="G21" s="44">
        <v>6112383200</v>
      </c>
      <c r="H21" s="42"/>
      <c r="I21" s="44">
        <v>-484227760</v>
      </c>
      <c r="J21" s="42"/>
      <c r="K21" s="44">
        <v>800000</v>
      </c>
      <c r="L21" s="42"/>
      <c r="M21" s="44">
        <v>5628155440</v>
      </c>
      <c r="N21" s="42"/>
      <c r="O21" s="44">
        <v>5771218833</v>
      </c>
      <c r="P21" s="42"/>
      <c r="Q21" s="66">
        <v>-143063393</v>
      </c>
      <c r="R21" s="66"/>
    </row>
    <row r="22" spans="1:18" ht="21.75" customHeight="1" x14ac:dyDescent="0.2">
      <c r="A22" s="7" t="s">
        <v>60</v>
      </c>
      <c r="C22" s="44">
        <v>3787585</v>
      </c>
      <c r="D22" s="42"/>
      <c r="E22" s="44">
        <v>6013291148</v>
      </c>
      <c r="F22" s="42"/>
      <c r="G22" s="44">
        <v>6013291148</v>
      </c>
      <c r="H22" s="42"/>
      <c r="I22" s="44">
        <v>0</v>
      </c>
      <c r="J22" s="42"/>
      <c r="K22" s="44">
        <v>3787585</v>
      </c>
      <c r="L22" s="42"/>
      <c r="M22" s="44">
        <v>6013291148</v>
      </c>
      <c r="N22" s="42"/>
      <c r="O22" s="44">
        <v>4314746004</v>
      </c>
      <c r="P22" s="42"/>
      <c r="Q22" s="66">
        <v>1698545144</v>
      </c>
      <c r="R22" s="66"/>
    </row>
    <row r="23" spans="1:18" ht="21.75" customHeight="1" x14ac:dyDescent="0.2">
      <c r="A23" s="7" t="s">
        <v>25</v>
      </c>
      <c r="C23" s="44">
        <v>30354405</v>
      </c>
      <c r="D23" s="42"/>
      <c r="E23" s="44">
        <v>53613182499</v>
      </c>
      <c r="F23" s="42"/>
      <c r="G23" s="44">
        <v>64456298061</v>
      </c>
      <c r="H23" s="42"/>
      <c r="I23" s="44">
        <v>-10843115561</v>
      </c>
      <c r="J23" s="42"/>
      <c r="K23" s="44">
        <v>30354405</v>
      </c>
      <c r="L23" s="42"/>
      <c r="M23" s="44">
        <v>53613182499</v>
      </c>
      <c r="N23" s="42"/>
      <c r="O23" s="44">
        <v>55768237872</v>
      </c>
      <c r="P23" s="42"/>
      <c r="Q23" s="66">
        <v>-2155055372</v>
      </c>
      <c r="R23" s="66"/>
    </row>
    <row r="24" spans="1:18" ht="21.75" customHeight="1" x14ac:dyDescent="0.2">
      <c r="A24" s="7" t="s">
        <v>47</v>
      </c>
      <c r="C24" s="44">
        <v>2138348</v>
      </c>
      <c r="D24" s="42"/>
      <c r="E24" s="44">
        <v>147126899641</v>
      </c>
      <c r="F24" s="42"/>
      <c r="G24" s="44">
        <v>131637624080</v>
      </c>
      <c r="H24" s="42"/>
      <c r="I24" s="44">
        <v>15489275561</v>
      </c>
      <c r="J24" s="42"/>
      <c r="K24" s="44">
        <v>2138348</v>
      </c>
      <c r="L24" s="42"/>
      <c r="M24" s="44">
        <v>147126899641</v>
      </c>
      <c r="N24" s="42"/>
      <c r="O24" s="44">
        <v>52715495769</v>
      </c>
      <c r="P24" s="42"/>
      <c r="Q24" s="66">
        <v>94411403872</v>
      </c>
      <c r="R24" s="66"/>
    </row>
    <row r="25" spans="1:18" ht="21.75" customHeight="1" x14ac:dyDescent="0.2">
      <c r="A25" s="7" t="s">
        <v>22</v>
      </c>
      <c r="C25" s="44">
        <v>400000</v>
      </c>
      <c r="D25" s="42"/>
      <c r="E25" s="44">
        <v>209567424</v>
      </c>
      <c r="F25" s="42"/>
      <c r="G25" s="44">
        <v>254814936</v>
      </c>
      <c r="H25" s="42"/>
      <c r="I25" s="44">
        <v>-45247512</v>
      </c>
      <c r="J25" s="42"/>
      <c r="K25" s="44">
        <v>400000</v>
      </c>
      <c r="L25" s="42"/>
      <c r="M25" s="44">
        <v>209567424</v>
      </c>
      <c r="N25" s="42"/>
      <c r="O25" s="44">
        <v>243847879</v>
      </c>
      <c r="P25" s="42"/>
      <c r="Q25" s="66">
        <v>-34280455</v>
      </c>
      <c r="R25" s="66"/>
    </row>
    <row r="26" spans="1:18" ht="21.75" customHeight="1" x14ac:dyDescent="0.2">
      <c r="A26" s="7" t="s">
        <v>23</v>
      </c>
      <c r="C26" s="44">
        <v>173198732</v>
      </c>
      <c r="D26" s="42"/>
      <c r="E26" s="44">
        <v>192139374686</v>
      </c>
      <c r="F26" s="42"/>
      <c r="G26" s="44">
        <v>227886235092</v>
      </c>
      <c r="H26" s="42"/>
      <c r="I26" s="44">
        <v>-35746860405</v>
      </c>
      <c r="J26" s="42"/>
      <c r="K26" s="44">
        <v>173198732</v>
      </c>
      <c r="L26" s="42"/>
      <c r="M26" s="44">
        <v>192139374686</v>
      </c>
      <c r="N26" s="42"/>
      <c r="O26" s="44">
        <v>141060796410</v>
      </c>
      <c r="P26" s="42"/>
      <c r="Q26" s="66">
        <v>51078578276</v>
      </c>
      <c r="R26" s="66"/>
    </row>
    <row r="27" spans="1:18" ht="21.75" customHeight="1" x14ac:dyDescent="0.2">
      <c r="A27" s="7" t="s">
        <v>28</v>
      </c>
      <c r="C27" s="44">
        <v>16946712</v>
      </c>
      <c r="D27" s="42"/>
      <c r="E27" s="44">
        <v>186318110191</v>
      </c>
      <c r="F27" s="42"/>
      <c r="G27" s="44">
        <v>194894124289</v>
      </c>
      <c r="H27" s="42"/>
      <c r="I27" s="44">
        <v>-8576014097</v>
      </c>
      <c r="J27" s="42"/>
      <c r="K27" s="44">
        <v>16946712</v>
      </c>
      <c r="L27" s="42"/>
      <c r="M27" s="44">
        <v>186318110191</v>
      </c>
      <c r="N27" s="42"/>
      <c r="O27" s="44">
        <v>155320553668</v>
      </c>
      <c r="P27" s="42"/>
      <c r="Q27" s="66">
        <v>30997556523</v>
      </c>
      <c r="R27" s="66"/>
    </row>
    <row r="28" spans="1:18" ht="21.75" customHeight="1" x14ac:dyDescent="0.2">
      <c r="A28" s="7" t="s">
        <v>34</v>
      </c>
      <c r="C28" s="44">
        <v>6114304</v>
      </c>
      <c r="D28" s="42"/>
      <c r="E28" s="44">
        <v>63521913302</v>
      </c>
      <c r="F28" s="42"/>
      <c r="G28" s="44">
        <v>78386162356</v>
      </c>
      <c r="H28" s="42"/>
      <c r="I28" s="44">
        <v>-14864249053</v>
      </c>
      <c r="J28" s="42"/>
      <c r="K28" s="44">
        <v>6114304</v>
      </c>
      <c r="L28" s="42"/>
      <c r="M28" s="44">
        <v>63521913302</v>
      </c>
      <c r="N28" s="42"/>
      <c r="O28" s="44">
        <v>89816982451</v>
      </c>
      <c r="P28" s="42"/>
      <c r="Q28" s="66">
        <v>-26295069148</v>
      </c>
      <c r="R28" s="66"/>
    </row>
    <row r="29" spans="1:18" ht="21.75" customHeight="1" x14ac:dyDescent="0.2">
      <c r="A29" s="7" t="s">
        <v>58</v>
      </c>
      <c r="C29" s="44">
        <v>2400000</v>
      </c>
      <c r="D29" s="42"/>
      <c r="E29" s="44">
        <v>24767059200</v>
      </c>
      <c r="F29" s="42"/>
      <c r="G29" s="44">
        <v>29910986880</v>
      </c>
      <c r="H29" s="42"/>
      <c r="I29" s="44">
        <v>-5143927680</v>
      </c>
      <c r="J29" s="42"/>
      <c r="K29" s="44">
        <v>2400000</v>
      </c>
      <c r="L29" s="42"/>
      <c r="M29" s="44">
        <v>24767059200</v>
      </c>
      <c r="N29" s="42"/>
      <c r="O29" s="44">
        <v>29538248430</v>
      </c>
      <c r="P29" s="42"/>
      <c r="Q29" s="66">
        <v>-4771189230</v>
      </c>
      <c r="R29" s="66"/>
    </row>
    <row r="30" spans="1:18" ht="21.75" customHeight="1" x14ac:dyDescent="0.2">
      <c r="A30" s="7" t="s">
        <v>38</v>
      </c>
      <c r="C30" s="44">
        <v>2787044</v>
      </c>
      <c r="D30" s="42"/>
      <c r="E30" s="44">
        <v>35204816907</v>
      </c>
      <c r="F30" s="42"/>
      <c r="G30" s="44">
        <v>28014516518</v>
      </c>
      <c r="H30" s="42"/>
      <c r="I30" s="44">
        <v>7190300389</v>
      </c>
      <c r="J30" s="42"/>
      <c r="K30" s="44">
        <v>2787044</v>
      </c>
      <c r="L30" s="42"/>
      <c r="M30" s="44">
        <v>35204816907</v>
      </c>
      <c r="N30" s="42"/>
      <c r="O30" s="44">
        <v>22246104047</v>
      </c>
      <c r="P30" s="42"/>
      <c r="Q30" s="66">
        <v>12958712860</v>
      </c>
      <c r="R30" s="66"/>
    </row>
    <row r="31" spans="1:18" ht="21.75" customHeight="1" x14ac:dyDescent="0.2">
      <c r="A31" s="7" t="s">
        <v>51</v>
      </c>
      <c r="C31" s="44">
        <v>418969</v>
      </c>
      <c r="D31" s="42"/>
      <c r="E31" s="44">
        <v>26378091953</v>
      </c>
      <c r="F31" s="42"/>
      <c r="G31" s="44">
        <v>28157417935</v>
      </c>
      <c r="H31" s="42"/>
      <c r="I31" s="44">
        <v>-1779325981</v>
      </c>
      <c r="J31" s="42"/>
      <c r="K31" s="44">
        <v>418969</v>
      </c>
      <c r="L31" s="42"/>
      <c r="M31" s="44">
        <v>26378091953</v>
      </c>
      <c r="N31" s="42"/>
      <c r="O31" s="44">
        <v>24927223069</v>
      </c>
      <c r="P31" s="42"/>
      <c r="Q31" s="66">
        <v>1450868884</v>
      </c>
      <c r="R31" s="66"/>
    </row>
    <row r="32" spans="1:18" ht="21.75" customHeight="1" x14ac:dyDescent="0.2">
      <c r="A32" s="7" t="s">
        <v>29</v>
      </c>
      <c r="C32" s="44">
        <v>18625253</v>
      </c>
      <c r="D32" s="42"/>
      <c r="E32" s="44">
        <v>87970891820</v>
      </c>
      <c r="F32" s="42"/>
      <c r="G32" s="44">
        <v>95733029334</v>
      </c>
      <c r="H32" s="42"/>
      <c r="I32" s="44">
        <v>-7762137513</v>
      </c>
      <c r="J32" s="42"/>
      <c r="K32" s="44">
        <v>18625253</v>
      </c>
      <c r="L32" s="42"/>
      <c r="M32" s="44">
        <v>87970891820</v>
      </c>
      <c r="N32" s="42"/>
      <c r="O32" s="44">
        <v>70228283005</v>
      </c>
      <c r="P32" s="42"/>
      <c r="Q32" s="66">
        <v>17742608815</v>
      </c>
      <c r="R32" s="66"/>
    </row>
    <row r="33" spans="1:18" ht="21.75" customHeight="1" x14ac:dyDescent="0.2">
      <c r="A33" s="7" t="s">
        <v>20</v>
      </c>
      <c r="C33" s="44">
        <v>19986764</v>
      </c>
      <c r="D33" s="42"/>
      <c r="E33" s="44">
        <v>55272526217</v>
      </c>
      <c r="F33" s="42"/>
      <c r="G33" s="44">
        <v>59417469877</v>
      </c>
      <c r="H33" s="42"/>
      <c r="I33" s="44">
        <v>-4144943659</v>
      </c>
      <c r="J33" s="42"/>
      <c r="K33" s="44">
        <v>19986764</v>
      </c>
      <c r="L33" s="42"/>
      <c r="M33" s="44">
        <v>55272526217</v>
      </c>
      <c r="N33" s="42"/>
      <c r="O33" s="44">
        <v>38262630655</v>
      </c>
      <c r="P33" s="42"/>
      <c r="Q33" s="66">
        <v>17009895562</v>
      </c>
      <c r="R33" s="66"/>
    </row>
    <row r="34" spans="1:18" ht="21.75" customHeight="1" x14ac:dyDescent="0.2">
      <c r="A34" s="7" t="s">
        <v>43</v>
      </c>
      <c r="C34" s="44">
        <v>400000</v>
      </c>
      <c r="D34" s="42"/>
      <c r="E34" s="44">
        <v>4846246680</v>
      </c>
      <c r="F34" s="42"/>
      <c r="G34" s="44">
        <v>4441400520</v>
      </c>
      <c r="H34" s="42"/>
      <c r="I34" s="44">
        <v>404846159</v>
      </c>
      <c r="J34" s="42"/>
      <c r="K34" s="44">
        <v>400000</v>
      </c>
      <c r="L34" s="42"/>
      <c r="M34" s="44">
        <v>4846246680</v>
      </c>
      <c r="N34" s="42"/>
      <c r="O34" s="44">
        <v>3134327648</v>
      </c>
      <c r="P34" s="42"/>
      <c r="Q34" s="66">
        <v>1711919032</v>
      </c>
      <c r="R34" s="66"/>
    </row>
    <row r="35" spans="1:18" ht="21.75" customHeight="1" x14ac:dyDescent="0.2">
      <c r="A35" s="7" t="s">
        <v>31</v>
      </c>
      <c r="C35" s="44">
        <v>920000</v>
      </c>
      <c r="D35" s="42"/>
      <c r="E35" s="44">
        <v>40596147148</v>
      </c>
      <c r="F35" s="42"/>
      <c r="G35" s="44">
        <v>60871398512</v>
      </c>
      <c r="H35" s="42"/>
      <c r="I35" s="44">
        <v>-20275251364</v>
      </c>
      <c r="J35" s="42"/>
      <c r="K35" s="44">
        <v>920000</v>
      </c>
      <c r="L35" s="42"/>
      <c r="M35" s="44">
        <v>40596147148</v>
      </c>
      <c r="N35" s="42"/>
      <c r="O35" s="44">
        <v>59954374631</v>
      </c>
      <c r="P35" s="42"/>
      <c r="Q35" s="66">
        <v>-19358227483</v>
      </c>
      <c r="R35" s="66"/>
    </row>
    <row r="36" spans="1:18" ht="21.75" customHeight="1" x14ac:dyDescent="0.2">
      <c r="A36" s="7" t="s">
        <v>19</v>
      </c>
      <c r="C36" s="44">
        <v>1675000</v>
      </c>
      <c r="D36" s="42"/>
      <c r="E36" s="44">
        <v>6548485865</v>
      </c>
      <c r="F36" s="42"/>
      <c r="G36" s="44">
        <v>7811645575</v>
      </c>
      <c r="H36" s="42"/>
      <c r="I36" s="44">
        <v>-1263159710</v>
      </c>
      <c r="J36" s="42"/>
      <c r="K36" s="44">
        <v>1675000</v>
      </c>
      <c r="L36" s="42"/>
      <c r="M36" s="44">
        <v>6548485865</v>
      </c>
      <c r="N36" s="42"/>
      <c r="O36" s="44">
        <v>7056959389</v>
      </c>
      <c r="P36" s="42"/>
      <c r="Q36" s="66">
        <v>-508473524</v>
      </c>
      <c r="R36" s="66"/>
    </row>
    <row r="37" spans="1:18" ht="21.75" customHeight="1" x14ac:dyDescent="0.2">
      <c r="A37" s="7" t="s">
        <v>57</v>
      </c>
      <c r="C37" s="44">
        <v>1359309</v>
      </c>
      <c r="D37" s="42"/>
      <c r="E37" s="44">
        <v>49919145048</v>
      </c>
      <c r="F37" s="42"/>
      <c r="G37" s="44">
        <v>55449231368</v>
      </c>
      <c r="H37" s="42"/>
      <c r="I37" s="44">
        <v>-5530086319</v>
      </c>
      <c r="J37" s="42"/>
      <c r="K37" s="44">
        <v>1359309</v>
      </c>
      <c r="L37" s="42"/>
      <c r="M37" s="44">
        <v>49919145048</v>
      </c>
      <c r="N37" s="42"/>
      <c r="O37" s="44">
        <v>32631989841</v>
      </c>
      <c r="P37" s="42"/>
      <c r="Q37" s="66">
        <v>17287155207</v>
      </c>
      <c r="R37" s="66"/>
    </row>
    <row r="38" spans="1:18" ht="21.75" customHeight="1" x14ac:dyDescent="0.2">
      <c r="A38" s="7" t="s">
        <v>37</v>
      </c>
      <c r="C38" s="44">
        <v>562000</v>
      </c>
      <c r="D38" s="42"/>
      <c r="E38" s="44">
        <v>34245638993</v>
      </c>
      <c r="F38" s="42"/>
      <c r="G38" s="44">
        <v>38394597699</v>
      </c>
      <c r="H38" s="42"/>
      <c r="I38" s="44">
        <v>-4148958705</v>
      </c>
      <c r="J38" s="42"/>
      <c r="K38" s="44">
        <v>562000</v>
      </c>
      <c r="L38" s="42"/>
      <c r="M38" s="44">
        <v>34245638993</v>
      </c>
      <c r="N38" s="42"/>
      <c r="O38" s="44">
        <v>49880769262</v>
      </c>
      <c r="P38" s="42"/>
      <c r="Q38" s="66">
        <v>-15635130268</v>
      </c>
      <c r="R38" s="66"/>
    </row>
    <row r="39" spans="1:18" ht="21.75" customHeight="1" x14ac:dyDescent="0.2">
      <c r="A39" s="7" t="s">
        <v>32</v>
      </c>
      <c r="C39" s="44">
        <v>1138232</v>
      </c>
      <c r="D39" s="42"/>
      <c r="E39" s="44">
        <v>29229738116</v>
      </c>
      <c r="F39" s="42"/>
      <c r="G39" s="44">
        <v>34334777385</v>
      </c>
      <c r="H39" s="42"/>
      <c r="I39" s="44">
        <v>-5105039268</v>
      </c>
      <c r="J39" s="42"/>
      <c r="K39" s="44">
        <v>1138232</v>
      </c>
      <c r="L39" s="42"/>
      <c r="M39" s="44">
        <v>29229738116</v>
      </c>
      <c r="N39" s="42"/>
      <c r="O39" s="44">
        <v>35580304531</v>
      </c>
      <c r="P39" s="42"/>
      <c r="Q39" s="66">
        <v>-6350566414</v>
      </c>
      <c r="R39" s="66"/>
    </row>
    <row r="40" spans="1:18" ht="21.75" customHeight="1" x14ac:dyDescent="0.2">
      <c r="A40" s="7" t="s">
        <v>66</v>
      </c>
      <c r="C40" s="44">
        <v>31813200</v>
      </c>
      <c r="D40" s="42"/>
      <c r="E40" s="44">
        <v>471173280446</v>
      </c>
      <c r="F40" s="42"/>
      <c r="G40" s="44">
        <v>508003093708</v>
      </c>
      <c r="H40" s="42"/>
      <c r="I40" s="44">
        <v>-36829813261</v>
      </c>
      <c r="J40" s="42"/>
      <c r="K40" s="44">
        <v>31813200</v>
      </c>
      <c r="L40" s="42"/>
      <c r="M40" s="44">
        <v>471173280446</v>
      </c>
      <c r="N40" s="42"/>
      <c r="O40" s="44">
        <v>125441515459</v>
      </c>
      <c r="P40" s="42"/>
      <c r="Q40" s="66">
        <v>345731764987</v>
      </c>
      <c r="R40" s="66"/>
    </row>
    <row r="41" spans="1:18" ht="21.75" customHeight="1" x14ac:dyDescent="0.2">
      <c r="A41" s="7" t="s">
        <v>52</v>
      </c>
      <c r="C41" s="44">
        <v>75000</v>
      </c>
      <c r="D41" s="42"/>
      <c r="E41" s="44">
        <v>16796650425</v>
      </c>
      <c r="F41" s="42"/>
      <c r="G41" s="44">
        <v>15736161862</v>
      </c>
      <c r="H41" s="42"/>
      <c r="I41" s="44">
        <v>1060488562</v>
      </c>
      <c r="J41" s="42"/>
      <c r="K41" s="44">
        <v>75000</v>
      </c>
      <c r="L41" s="42"/>
      <c r="M41" s="44">
        <v>16796650425</v>
      </c>
      <c r="N41" s="42"/>
      <c r="O41" s="44">
        <v>12994266232</v>
      </c>
      <c r="P41" s="42"/>
      <c r="Q41" s="66">
        <v>3802384192</v>
      </c>
      <c r="R41" s="66"/>
    </row>
    <row r="42" spans="1:18" ht="21.75" customHeight="1" x14ac:dyDescent="0.2">
      <c r="A42" s="7" t="s">
        <v>65</v>
      </c>
      <c r="C42" s="44">
        <v>20492394</v>
      </c>
      <c r="D42" s="42"/>
      <c r="E42" s="44">
        <v>55938800422</v>
      </c>
      <c r="F42" s="42"/>
      <c r="G42" s="44">
        <v>65597444624</v>
      </c>
      <c r="H42" s="42"/>
      <c r="I42" s="44">
        <v>-9658644201</v>
      </c>
      <c r="J42" s="42"/>
      <c r="K42" s="44">
        <v>20492394</v>
      </c>
      <c r="L42" s="42"/>
      <c r="M42" s="44">
        <v>55938800422</v>
      </c>
      <c r="N42" s="42"/>
      <c r="O42" s="44">
        <v>40190926096</v>
      </c>
      <c r="P42" s="42"/>
      <c r="Q42" s="66">
        <v>15747874326</v>
      </c>
      <c r="R42" s="66"/>
    </row>
    <row r="43" spans="1:18" ht="21.75" customHeight="1" x14ac:dyDescent="0.2">
      <c r="A43" s="7" t="s">
        <v>54</v>
      </c>
      <c r="C43" s="44">
        <v>200000</v>
      </c>
      <c r="D43" s="42"/>
      <c r="E43" s="44">
        <v>2790263240</v>
      </c>
      <c r="F43" s="42"/>
      <c r="G43" s="44">
        <v>2784309620</v>
      </c>
      <c r="H43" s="42"/>
      <c r="I43" s="44">
        <v>5953619</v>
      </c>
      <c r="J43" s="42"/>
      <c r="K43" s="44">
        <v>200000</v>
      </c>
      <c r="L43" s="42"/>
      <c r="M43" s="44">
        <v>2790263240</v>
      </c>
      <c r="N43" s="42"/>
      <c r="O43" s="44">
        <v>1878992330</v>
      </c>
      <c r="P43" s="42"/>
      <c r="Q43" s="66">
        <v>911270910</v>
      </c>
      <c r="R43" s="66"/>
    </row>
    <row r="44" spans="1:18" ht="21.75" customHeight="1" x14ac:dyDescent="0.2">
      <c r="A44" s="7" t="s">
        <v>55</v>
      </c>
      <c r="C44" s="44">
        <v>1725439</v>
      </c>
      <c r="D44" s="42"/>
      <c r="E44" s="44">
        <v>104095762477</v>
      </c>
      <c r="F44" s="42"/>
      <c r="G44" s="44">
        <v>107845264447</v>
      </c>
      <c r="H44" s="42"/>
      <c r="I44" s="44">
        <v>-3749501969</v>
      </c>
      <c r="J44" s="42"/>
      <c r="K44" s="44">
        <v>1725439</v>
      </c>
      <c r="L44" s="42"/>
      <c r="M44" s="44">
        <v>104095762477</v>
      </c>
      <c r="N44" s="42"/>
      <c r="O44" s="44">
        <v>68452539980</v>
      </c>
      <c r="P44" s="42"/>
      <c r="Q44" s="66">
        <v>35643222497</v>
      </c>
      <c r="R44" s="66"/>
    </row>
    <row r="45" spans="1:18" ht="21.75" customHeight="1" x14ac:dyDescent="0.2">
      <c r="A45" s="7" t="s">
        <v>41</v>
      </c>
      <c r="C45" s="44">
        <v>3497910</v>
      </c>
      <c r="D45" s="42"/>
      <c r="E45" s="44">
        <v>46405547351</v>
      </c>
      <c r="F45" s="42"/>
      <c r="G45" s="44">
        <v>28357017342</v>
      </c>
      <c r="H45" s="42"/>
      <c r="I45" s="44">
        <v>18048530009</v>
      </c>
      <c r="J45" s="42"/>
      <c r="K45" s="44">
        <v>3497910</v>
      </c>
      <c r="L45" s="42"/>
      <c r="M45" s="44">
        <v>46405547351</v>
      </c>
      <c r="N45" s="42"/>
      <c r="O45" s="44">
        <v>30936858983</v>
      </c>
      <c r="P45" s="42"/>
      <c r="Q45" s="66">
        <v>15468688368</v>
      </c>
      <c r="R45" s="66"/>
    </row>
    <row r="46" spans="1:18" ht="21.75" customHeight="1" x14ac:dyDescent="0.2">
      <c r="A46" s="7" t="s">
        <v>69</v>
      </c>
      <c r="C46" s="44">
        <v>405000</v>
      </c>
      <c r="D46" s="42"/>
      <c r="E46" s="44">
        <v>6245049699</v>
      </c>
      <c r="F46" s="42"/>
      <c r="G46" s="44">
        <v>6425890906</v>
      </c>
      <c r="H46" s="42"/>
      <c r="I46" s="44">
        <v>-180841207</v>
      </c>
      <c r="J46" s="42"/>
      <c r="K46" s="44">
        <v>405000</v>
      </c>
      <c r="L46" s="42"/>
      <c r="M46" s="44">
        <v>6245049699</v>
      </c>
      <c r="N46" s="42"/>
      <c r="O46" s="44">
        <v>3776458621</v>
      </c>
      <c r="P46" s="42"/>
      <c r="Q46" s="66">
        <v>2468591078</v>
      </c>
      <c r="R46" s="66"/>
    </row>
    <row r="47" spans="1:18" ht="21.75" customHeight="1" x14ac:dyDescent="0.2">
      <c r="A47" s="7" t="s">
        <v>26</v>
      </c>
      <c r="C47" s="44">
        <v>750000</v>
      </c>
      <c r="D47" s="42"/>
      <c r="E47" s="44">
        <v>30088107075</v>
      </c>
      <c r="F47" s="42"/>
      <c r="G47" s="44">
        <v>24223791375</v>
      </c>
      <c r="H47" s="42"/>
      <c r="I47" s="44">
        <v>5864315700</v>
      </c>
      <c r="J47" s="42"/>
      <c r="K47" s="44">
        <v>750000</v>
      </c>
      <c r="L47" s="42"/>
      <c r="M47" s="44">
        <v>30088107075</v>
      </c>
      <c r="N47" s="42"/>
      <c r="O47" s="44">
        <v>20393778956</v>
      </c>
      <c r="P47" s="42"/>
      <c r="Q47" s="66">
        <v>9694328119</v>
      </c>
      <c r="R47" s="66"/>
    </row>
    <row r="48" spans="1:18" ht="21.75" customHeight="1" x14ac:dyDescent="0.2">
      <c r="A48" s="7" t="s">
        <v>39</v>
      </c>
      <c r="C48" s="44">
        <v>26296215</v>
      </c>
      <c r="D48" s="42"/>
      <c r="E48" s="44">
        <v>56752155936</v>
      </c>
      <c r="F48" s="42"/>
      <c r="G48" s="44">
        <v>56256389976</v>
      </c>
      <c r="H48" s="42"/>
      <c r="I48" s="44">
        <v>495765960</v>
      </c>
      <c r="J48" s="42"/>
      <c r="K48" s="44">
        <v>26296215</v>
      </c>
      <c r="L48" s="42"/>
      <c r="M48" s="44">
        <v>56752155936</v>
      </c>
      <c r="N48" s="42"/>
      <c r="O48" s="44">
        <v>56050898997</v>
      </c>
      <c r="P48" s="42"/>
      <c r="Q48" s="66">
        <v>701256939</v>
      </c>
      <c r="R48" s="66"/>
    </row>
    <row r="49" spans="1:18" ht="21.75" customHeight="1" x14ac:dyDescent="0.2">
      <c r="A49" s="7" t="s">
        <v>53</v>
      </c>
      <c r="C49" s="44">
        <v>1339365</v>
      </c>
      <c r="D49" s="42"/>
      <c r="E49" s="44">
        <v>79076196658</v>
      </c>
      <c r="F49" s="42"/>
      <c r="G49" s="44">
        <v>100579606103</v>
      </c>
      <c r="H49" s="42"/>
      <c r="I49" s="44">
        <v>-21503409444</v>
      </c>
      <c r="J49" s="42"/>
      <c r="K49" s="44">
        <v>1339365</v>
      </c>
      <c r="L49" s="42"/>
      <c r="M49" s="44">
        <v>79076196658</v>
      </c>
      <c r="N49" s="42"/>
      <c r="O49" s="44">
        <v>54667110654</v>
      </c>
      <c r="P49" s="42"/>
      <c r="Q49" s="66">
        <v>24409086004</v>
      </c>
      <c r="R49" s="66"/>
    </row>
    <row r="50" spans="1:18" ht="21.75" customHeight="1" x14ac:dyDescent="0.2">
      <c r="A50" s="7" t="s">
        <v>70</v>
      </c>
      <c r="C50" s="44">
        <v>200000</v>
      </c>
      <c r="D50" s="42"/>
      <c r="E50" s="44">
        <v>1412992480</v>
      </c>
      <c r="F50" s="42"/>
      <c r="G50" s="44">
        <v>1335548441</v>
      </c>
      <c r="H50" s="42"/>
      <c r="I50" s="44">
        <v>77444038</v>
      </c>
      <c r="J50" s="42"/>
      <c r="K50" s="44">
        <v>200000</v>
      </c>
      <c r="L50" s="42"/>
      <c r="M50" s="44">
        <v>1412992480</v>
      </c>
      <c r="N50" s="42"/>
      <c r="O50" s="44">
        <v>1335548441</v>
      </c>
      <c r="P50" s="42"/>
      <c r="Q50" s="66">
        <v>77444038</v>
      </c>
      <c r="R50" s="66"/>
    </row>
    <row r="51" spans="1:18" ht="21.75" customHeight="1" x14ac:dyDescent="0.2">
      <c r="A51" s="53" t="s">
        <v>27</v>
      </c>
      <c r="B51" s="54"/>
      <c r="C51" s="55">
        <v>13419598</v>
      </c>
      <c r="D51" s="56"/>
      <c r="E51" s="55">
        <v>125435443660</v>
      </c>
      <c r="F51" s="56"/>
      <c r="G51" s="55">
        <v>131190406253</v>
      </c>
      <c r="H51" s="56"/>
      <c r="I51" s="55">
        <v>-5754962592</v>
      </c>
      <c r="J51" s="42"/>
      <c r="K51" s="44">
        <v>13419598</v>
      </c>
      <c r="L51" s="42"/>
      <c r="M51" s="44">
        <v>125435443660</v>
      </c>
      <c r="N51" s="42"/>
      <c r="O51" s="44">
        <v>113908714762</v>
      </c>
      <c r="P51" s="42"/>
      <c r="Q51" s="66">
        <v>11526728898</v>
      </c>
      <c r="R51" s="66"/>
    </row>
    <row r="52" spans="1:18" ht="21.75" customHeight="1" x14ac:dyDescent="0.2">
      <c r="A52" s="7" t="s">
        <v>46</v>
      </c>
      <c r="C52" s="44">
        <v>33200000</v>
      </c>
      <c r="D52" s="42"/>
      <c r="E52" s="44">
        <v>71750646792</v>
      </c>
      <c r="F52" s="42"/>
      <c r="G52" s="44">
        <v>67500952836</v>
      </c>
      <c r="H52" s="42"/>
      <c r="I52" s="44">
        <v>4249693955</v>
      </c>
      <c r="J52" s="42"/>
      <c r="K52" s="44">
        <v>33200000</v>
      </c>
      <c r="L52" s="42"/>
      <c r="M52" s="44">
        <v>71750646792</v>
      </c>
      <c r="N52" s="42"/>
      <c r="O52" s="44">
        <v>36236701080</v>
      </c>
      <c r="P52" s="42"/>
      <c r="Q52" s="66">
        <v>35513945712</v>
      </c>
      <c r="R52" s="66"/>
    </row>
    <row r="53" spans="1:18" ht="21.75" customHeight="1" x14ac:dyDescent="0.2">
      <c r="A53" s="7" t="s">
        <v>67</v>
      </c>
      <c r="C53" s="44">
        <v>2050000</v>
      </c>
      <c r="D53" s="42"/>
      <c r="E53" s="44">
        <v>36899544490</v>
      </c>
      <c r="F53" s="42"/>
      <c r="G53" s="44">
        <v>31163231620</v>
      </c>
      <c r="H53" s="42"/>
      <c r="I53" s="44">
        <v>5736312869</v>
      </c>
      <c r="J53" s="42"/>
      <c r="K53" s="44">
        <v>2050000</v>
      </c>
      <c r="L53" s="42"/>
      <c r="M53" s="44">
        <v>36899544490</v>
      </c>
      <c r="N53" s="42"/>
      <c r="O53" s="44">
        <v>21139933988</v>
      </c>
      <c r="P53" s="42"/>
      <c r="Q53" s="66">
        <v>15759610502</v>
      </c>
      <c r="R53" s="66"/>
    </row>
    <row r="54" spans="1:18" ht="21.75" customHeight="1" x14ac:dyDescent="0.2">
      <c r="A54" s="7" t="s">
        <v>63</v>
      </c>
      <c r="C54" s="44">
        <v>2980000</v>
      </c>
      <c r="D54" s="42"/>
      <c r="E54" s="44">
        <v>9935401056</v>
      </c>
      <c r="F54" s="42"/>
      <c r="G54" s="44">
        <v>10884586692</v>
      </c>
      <c r="H54" s="42"/>
      <c r="I54" s="44">
        <v>-949185636</v>
      </c>
      <c r="J54" s="42"/>
      <c r="K54" s="44">
        <v>2980000</v>
      </c>
      <c r="L54" s="42"/>
      <c r="M54" s="44">
        <v>9935401056</v>
      </c>
      <c r="N54" s="42"/>
      <c r="O54" s="44">
        <v>9337071888</v>
      </c>
      <c r="P54" s="42"/>
      <c r="Q54" s="66">
        <v>598329167</v>
      </c>
      <c r="R54" s="66"/>
    </row>
    <row r="55" spans="1:18" ht="21.75" customHeight="1" x14ac:dyDescent="0.2">
      <c r="A55" s="7" t="s">
        <v>59</v>
      </c>
      <c r="C55" s="44">
        <v>7773332</v>
      </c>
      <c r="D55" s="42"/>
      <c r="E55" s="44">
        <v>151950909629</v>
      </c>
      <c r="F55" s="42"/>
      <c r="G55" s="44">
        <v>126111541748</v>
      </c>
      <c r="H55" s="42"/>
      <c r="I55" s="44">
        <v>25839367881</v>
      </c>
      <c r="J55" s="42"/>
      <c r="K55" s="44">
        <v>7773332</v>
      </c>
      <c r="L55" s="42"/>
      <c r="M55" s="44">
        <v>151950909629</v>
      </c>
      <c r="N55" s="42"/>
      <c r="O55" s="44">
        <v>25622999516</v>
      </c>
      <c r="P55" s="42"/>
      <c r="Q55" s="66">
        <v>126327910113</v>
      </c>
      <c r="R55" s="66"/>
    </row>
    <row r="56" spans="1:18" ht="21.75" customHeight="1" x14ac:dyDescent="0.2">
      <c r="A56" s="7" t="s">
        <v>21</v>
      </c>
      <c r="C56" s="44">
        <v>2082420</v>
      </c>
      <c r="D56" s="42"/>
      <c r="E56" s="44">
        <v>13079823915</v>
      </c>
      <c r="F56" s="42"/>
      <c r="G56" s="44">
        <v>13286456204</v>
      </c>
      <c r="H56" s="42"/>
      <c r="I56" s="44">
        <v>-206632288</v>
      </c>
      <c r="J56" s="42"/>
      <c r="K56" s="44">
        <v>2082420</v>
      </c>
      <c r="L56" s="42"/>
      <c r="M56" s="44">
        <v>13079823915</v>
      </c>
      <c r="N56" s="42"/>
      <c r="O56" s="44">
        <v>10207652218</v>
      </c>
      <c r="P56" s="42"/>
      <c r="Q56" s="66">
        <v>2872171697</v>
      </c>
      <c r="R56" s="66"/>
    </row>
    <row r="57" spans="1:18" ht="21.75" customHeight="1" x14ac:dyDescent="0.2">
      <c r="A57" s="7" t="s">
        <v>56</v>
      </c>
      <c r="C57" s="44">
        <v>6181</v>
      </c>
      <c r="D57" s="42"/>
      <c r="E57" s="44">
        <v>153784108402</v>
      </c>
      <c r="F57" s="42"/>
      <c r="G57" s="44">
        <v>135451082433</v>
      </c>
      <c r="H57" s="42"/>
      <c r="I57" s="44">
        <v>18333025969</v>
      </c>
      <c r="J57" s="42"/>
      <c r="K57" s="44">
        <v>6181</v>
      </c>
      <c r="L57" s="42"/>
      <c r="M57" s="44">
        <v>153784108402</v>
      </c>
      <c r="N57" s="42"/>
      <c r="O57" s="44">
        <v>136986674612</v>
      </c>
      <c r="P57" s="42"/>
      <c r="Q57" s="66">
        <v>16797433790</v>
      </c>
      <c r="R57" s="66"/>
    </row>
    <row r="58" spans="1:18" ht="21.75" customHeight="1" thickBot="1" x14ac:dyDescent="0.25">
      <c r="A58" s="12" t="s">
        <v>71</v>
      </c>
      <c r="C58" s="45"/>
      <c r="D58" s="42"/>
      <c r="E58" s="47">
        <v>3179585431719</v>
      </c>
      <c r="F58" s="42"/>
      <c r="G58" s="47">
        <v>3247937617112</v>
      </c>
      <c r="H58" s="42"/>
      <c r="I58" s="47">
        <v>-68352185381</v>
      </c>
      <c r="J58" s="42"/>
      <c r="K58" s="45"/>
      <c r="L58" s="42"/>
      <c r="M58" s="47">
        <v>3179585431719</v>
      </c>
      <c r="N58" s="42"/>
      <c r="O58" s="47">
        <v>2181377307542</v>
      </c>
      <c r="P58" s="42"/>
      <c r="Q58" s="94">
        <v>998208124180</v>
      </c>
      <c r="R58" s="94"/>
    </row>
    <row r="59" spans="1:18" s="42" customFormat="1" ht="13.5" thickTop="1" x14ac:dyDescent="0.2"/>
    <row r="60" spans="1:18" s="42" customFormat="1" x14ac:dyDescent="0.2"/>
    <row r="61" spans="1:18" s="42" customFormat="1" x14ac:dyDescent="0.2"/>
    <row r="62" spans="1:18" s="42" customFormat="1" x14ac:dyDescent="0.2"/>
    <row r="63" spans="1:18" s="42" customFormat="1" x14ac:dyDescent="0.2"/>
    <row r="64" spans="1:18" s="42" customFormat="1" x14ac:dyDescent="0.2"/>
    <row r="65" spans="9:9" s="42" customFormat="1" x14ac:dyDescent="0.2"/>
    <row r="66" spans="9:9" s="42" customFormat="1" x14ac:dyDescent="0.2"/>
    <row r="67" spans="9:9" s="42" customFormat="1" x14ac:dyDescent="0.2">
      <c r="I67" s="57"/>
    </row>
    <row r="68" spans="9:9" s="42" customFormat="1" x14ac:dyDescent="0.2"/>
    <row r="69" spans="9:9" s="42" customFormat="1" x14ac:dyDescent="0.2"/>
    <row r="70" spans="9:9" s="42" customFormat="1" x14ac:dyDescent="0.2"/>
    <row r="71" spans="9:9" s="42" customFormat="1" x14ac:dyDescent="0.2"/>
    <row r="72" spans="9:9" s="42" customFormat="1" x14ac:dyDescent="0.2"/>
    <row r="73" spans="9:9" s="42" customFormat="1" x14ac:dyDescent="0.2"/>
    <row r="74" spans="9:9" s="42" customFormat="1" x14ac:dyDescent="0.2"/>
    <row r="75" spans="9:9" s="42" customFormat="1" x14ac:dyDescent="0.2"/>
    <row r="76" spans="9:9" s="42" customFormat="1" x14ac:dyDescent="0.2"/>
    <row r="77" spans="9:9" s="42" customFormat="1" x14ac:dyDescent="0.2"/>
    <row r="78" spans="9:9" s="42" customFormat="1" x14ac:dyDescent="0.2"/>
    <row r="79" spans="9:9" s="42" customFormat="1" x14ac:dyDescent="0.2"/>
    <row r="80" spans="9:9" s="42" customFormat="1" x14ac:dyDescent="0.2"/>
    <row r="83" spans="17:17" x14ac:dyDescent="0.2">
      <c r="Q83" s="29">
        <f>'درآمد سرمایه گذاری در سهام'!Q84+'درآمد سرمایه گذاری در صندوق'!Q17+'درآمد سرمایه گذاری در اوراق به'!N10</f>
        <v>998208124180</v>
      </c>
    </row>
  </sheetData>
  <mergeCells count="59">
    <mergeCell ref="Q58:R58"/>
    <mergeCell ref="Q52:R5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6"/>
  <sheetViews>
    <sheetView rightToLeft="1" view="pageBreakPreview" zoomScaleNormal="100" zoomScaleSheetLayoutView="100" workbookViewId="0">
      <selection sqref="A1:AW6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</row>
    <row r="2" spans="1:49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</row>
    <row r="3" spans="1:49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</row>
    <row r="4" spans="1:49" ht="14.45" customHeight="1" x14ac:dyDescent="0.2"/>
    <row r="5" spans="1:49" ht="14.45" customHeight="1" x14ac:dyDescent="0.2">
      <c r="A5" s="60" t="s">
        <v>72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</row>
    <row r="6" spans="1:49" ht="14.45" customHeight="1" x14ac:dyDescent="0.2">
      <c r="I6" s="61" t="s">
        <v>7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C6" s="61" t="s">
        <v>9</v>
      </c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61" t="s">
        <v>73</v>
      </c>
      <c r="B8" s="61"/>
      <c r="C8" s="61"/>
      <c r="D8" s="61"/>
      <c r="E8" s="61"/>
      <c r="F8" s="61"/>
      <c r="G8" s="61"/>
      <c r="I8" s="61" t="s">
        <v>74</v>
      </c>
      <c r="J8" s="61"/>
      <c r="K8" s="61"/>
      <c r="M8" s="61" t="s">
        <v>75</v>
      </c>
      <c r="N8" s="61"/>
      <c r="O8" s="61"/>
      <c r="Q8" s="61" t="s">
        <v>76</v>
      </c>
      <c r="R8" s="61"/>
      <c r="S8" s="61"/>
      <c r="T8" s="61"/>
      <c r="U8" s="61"/>
      <c r="W8" s="61" t="s">
        <v>77</v>
      </c>
      <c r="X8" s="61"/>
      <c r="Y8" s="61"/>
      <c r="Z8" s="61"/>
      <c r="AA8" s="61"/>
      <c r="AC8" s="61" t="s">
        <v>74</v>
      </c>
      <c r="AD8" s="61"/>
      <c r="AE8" s="61"/>
      <c r="AF8" s="61"/>
      <c r="AG8" s="61"/>
      <c r="AI8" s="61" t="s">
        <v>75</v>
      </c>
      <c r="AJ8" s="61"/>
      <c r="AK8" s="61"/>
      <c r="AM8" s="61" t="s">
        <v>76</v>
      </c>
      <c r="AN8" s="61"/>
      <c r="AO8" s="61"/>
      <c r="AQ8" s="61" t="s">
        <v>77</v>
      </c>
      <c r="AR8" s="61"/>
      <c r="AS8" s="61"/>
    </row>
    <row r="9" spans="1:49" ht="14.45" customHeight="1" x14ac:dyDescent="0.2">
      <c r="A9" s="60" t="s">
        <v>78</v>
      </c>
      <c r="B9" s="70"/>
      <c r="C9" s="70"/>
      <c r="D9" s="70"/>
      <c r="E9" s="70"/>
      <c r="F9" s="70"/>
      <c r="G9" s="70"/>
      <c r="H9" s="60"/>
      <c r="I9" s="70"/>
      <c r="J9" s="70"/>
      <c r="K9" s="70"/>
      <c r="L9" s="60"/>
      <c r="M9" s="70"/>
      <c r="N9" s="70"/>
      <c r="O9" s="70"/>
      <c r="P9" s="60"/>
      <c r="Q9" s="70"/>
      <c r="R9" s="70"/>
      <c r="S9" s="70"/>
      <c r="T9" s="70"/>
      <c r="U9" s="70"/>
      <c r="V9" s="60"/>
      <c r="W9" s="70"/>
      <c r="X9" s="70"/>
      <c r="Y9" s="70"/>
      <c r="Z9" s="70"/>
      <c r="AA9" s="70"/>
      <c r="AB9" s="60"/>
      <c r="AC9" s="70"/>
      <c r="AD9" s="70"/>
      <c r="AE9" s="70"/>
      <c r="AF9" s="70"/>
      <c r="AG9" s="70"/>
      <c r="AH9" s="60"/>
      <c r="AI9" s="70"/>
      <c r="AJ9" s="70"/>
      <c r="AK9" s="70"/>
      <c r="AL9" s="60"/>
      <c r="AM9" s="70"/>
      <c r="AN9" s="70"/>
      <c r="AO9" s="70"/>
      <c r="AP9" s="60"/>
      <c r="AQ9" s="70"/>
      <c r="AR9" s="70"/>
      <c r="AS9" s="70"/>
      <c r="AT9" s="60"/>
      <c r="AU9" s="60"/>
      <c r="AV9" s="60"/>
      <c r="AW9" s="60"/>
    </row>
    <row r="10" spans="1:49" ht="14.45" customHeight="1" x14ac:dyDescent="0.2">
      <c r="C10" s="61" t="s">
        <v>7</v>
      </c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Y10" s="61" t="s">
        <v>9</v>
      </c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</row>
    <row r="11" spans="1:49" ht="14.45" customHeight="1" x14ac:dyDescent="0.2">
      <c r="A11" s="2" t="s">
        <v>73</v>
      </c>
      <c r="C11" s="4" t="s">
        <v>79</v>
      </c>
      <c r="D11" s="3"/>
      <c r="E11" s="4" t="s">
        <v>80</v>
      </c>
      <c r="F11" s="3"/>
      <c r="G11" s="62" t="s">
        <v>81</v>
      </c>
      <c r="H11" s="62"/>
      <c r="I11" s="62"/>
      <c r="J11" s="3"/>
      <c r="K11" s="62" t="s">
        <v>82</v>
      </c>
      <c r="L11" s="62"/>
      <c r="M11" s="62"/>
      <c r="N11" s="3"/>
      <c r="O11" s="62" t="s">
        <v>75</v>
      </c>
      <c r="P11" s="62"/>
      <c r="Q11" s="62"/>
      <c r="R11" s="3"/>
      <c r="S11" s="62" t="s">
        <v>76</v>
      </c>
      <c r="T11" s="62"/>
      <c r="U11" s="62"/>
      <c r="V11" s="62"/>
      <c r="W11" s="62"/>
      <c r="Y11" s="62" t="s">
        <v>79</v>
      </c>
      <c r="Z11" s="62"/>
      <c r="AA11" s="62"/>
      <c r="AB11" s="62"/>
      <c r="AC11" s="62"/>
      <c r="AD11" s="3"/>
      <c r="AE11" s="62" t="s">
        <v>80</v>
      </c>
      <c r="AF11" s="62"/>
      <c r="AG11" s="62"/>
      <c r="AH11" s="62"/>
      <c r="AI11" s="62"/>
      <c r="AJ11" s="3"/>
      <c r="AK11" s="62" t="s">
        <v>81</v>
      </c>
      <c r="AL11" s="62"/>
      <c r="AM11" s="62"/>
      <c r="AN11" s="3"/>
      <c r="AO11" s="62" t="s">
        <v>82</v>
      </c>
      <c r="AP11" s="62"/>
      <c r="AQ11" s="62"/>
      <c r="AR11" s="3"/>
      <c r="AS11" s="62" t="s">
        <v>75</v>
      </c>
      <c r="AT11" s="62"/>
      <c r="AU11" s="3"/>
      <c r="AV11" s="4" t="s">
        <v>76</v>
      </c>
    </row>
    <row r="12" spans="1:49" ht="14.45" customHeight="1" x14ac:dyDescent="0.2">
      <c r="A12" s="60" t="s">
        <v>83</v>
      </c>
      <c r="B12" s="60"/>
      <c r="C12" s="70"/>
      <c r="D12" s="60"/>
      <c r="E12" s="70"/>
      <c r="F12" s="60"/>
      <c r="G12" s="70"/>
      <c r="H12" s="70"/>
      <c r="I12" s="70"/>
      <c r="J12" s="60"/>
      <c r="K12" s="70"/>
      <c r="L12" s="70"/>
      <c r="M12" s="70"/>
      <c r="N12" s="60"/>
      <c r="O12" s="70"/>
      <c r="P12" s="70"/>
      <c r="Q12" s="70"/>
      <c r="R12" s="60"/>
      <c r="S12" s="70"/>
      <c r="T12" s="70"/>
      <c r="U12" s="70"/>
      <c r="V12" s="70"/>
      <c r="W12" s="70"/>
      <c r="X12" s="60"/>
      <c r="Y12" s="70"/>
      <c r="Z12" s="70"/>
      <c r="AA12" s="70"/>
      <c r="AB12" s="70"/>
      <c r="AC12" s="70"/>
      <c r="AD12" s="60"/>
      <c r="AE12" s="70"/>
      <c r="AF12" s="70"/>
      <c r="AG12" s="70"/>
      <c r="AH12" s="70"/>
      <c r="AI12" s="70"/>
      <c r="AJ12" s="60"/>
      <c r="AK12" s="70"/>
      <c r="AL12" s="70"/>
      <c r="AM12" s="70"/>
      <c r="AN12" s="60"/>
      <c r="AO12" s="70"/>
      <c r="AP12" s="70"/>
      <c r="AQ12" s="70"/>
      <c r="AR12" s="60"/>
      <c r="AS12" s="70"/>
      <c r="AT12" s="70"/>
      <c r="AU12" s="60"/>
      <c r="AV12" s="70"/>
      <c r="AW12" s="60"/>
    </row>
    <row r="13" spans="1:49" ht="14.45" customHeight="1" x14ac:dyDescent="0.2">
      <c r="C13" s="61" t="s">
        <v>7</v>
      </c>
      <c r="D13" s="61"/>
      <c r="E13" s="61"/>
      <c r="F13" s="61"/>
      <c r="G13" s="61"/>
      <c r="H13" s="61"/>
      <c r="I13" s="61"/>
      <c r="J13" s="61"/>
      <c r="K13" s="61"/>
      <c r="L13" s="61"/>
      <c r="M13" s="61"/>
      <c r="O13" s="61" t="s">
        <v>9</v>
      </c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</row>
    <row r="14" spans="1:49" ht="14.45" customHeight="1" x14ac:dyDescent="0.2">
      <c r="A14" s="2" t="s">
        <v>73</v>
      </c>
      <c r="C14" s="4" t="s">
        <v>80</v>
      </c>
      <c r="D14" s="3"/>
      <c r="E14" s="4" t="s">
        <v>82</v>
      </c>
      <c r="F14" s="3"/>
      <c r="G14" s="62" t="s">
        <v>75</v>
      </c>
      <c r="H14" s="62"/>
      <c r="I14" s="62"/>
      <c r="J14" s="3"/>
      <c r="K14" s="62" t="s">
        <v>76</v>
      </c>
      <c r="L14" s="62"/>
      <c r="M14" s="62"/>
      <c r="O14" s="62" t="s">
        <v>80</v>
      </c>
      <c r="P14" s="62"/>
      <c r="Q14" s="62"/>
      <c r="R14" s="62"/>
      <c r="S14" s="62"/>
      <c r="T14" s="3"/>
      <c r="U14" s="62" t="s">
        <v>82</v>
      </c>
      <c r="V14" s="62"/>
      <c r="W14" s="62"/>
      <c r="X14" s="62"/>
      <c r="Y14" s="62"/>
      <c r="Z14" s="3"/>
      <c r="AA14" s="62" t="s">
        <v>75</v>
      </c>
      <c r="AB14" s="62"/>
      <c r="AC14" s="62"/>
      <c r="AD14" s="62"/>
      <c r="AE14" s="62"/>
      <c r="AF14" s="3"/>
      <c r="AG14" s="62" t="s">
        <v>76</v>
      </c>
      <c r="AH14" s="62"/>
      <c r="AI14" s="62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zoomScaleNormal="100" zoomScaleSheetLayoutView="100" workbookViewId="0">
      <selection activeCell="I31" sqref="I3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</row>
    <row r="4" spans="1:27" ht="14.45" customHeight="1" x14ac:dyDescent="0.2"/>
    <row r="5" spans="1:27" ht="14.45" customHeight="1" x14ac:dyDescent="0.2">
      <c r="A5" s="1" t="s">
        <v>84</v>
      </c>
      <c r="B5" s="60" t="s">
        <v>85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</row>
    <row r="6" spans="1:27" ht="14.45" customHeight="1" x14ac:dyDescent="0.2">
      <c r="E6" s="61" t="s">
        <v>7</v>
      </c>
      <c r="F6" s="61"/>
      <c r="G6" s="61"/>
      <c r="H6" s="61"/>
      <c r="I6" s="61"/>
      <c r="K6" s="61" t="s">
        <v>8</v>
      </c>
      <c r="L6" s="61"/>
      <c r="M6" s="61"/>
      <c r="N6" s="61"/>
      <c r="O6" s="61"/>
      <c r="P6" s="61"/>
      <c r="Q6" s="61"/>
      <c r="S6" s="61" t="s">
        <v>9</v>
      </c>
      <c r="T6" s="61"/>
      <c r="U6" s="61"/>
      <c r="V6" s="61"/>
      <c r="W6" s="61"/>
      <c r="X6" s="61"/>
      <c r="Y6" s="61"/>
      <c r="Z6" s="61"/>
      <c r="AA6" s="61"/>
    </row>
    <row r="7" spans="1:27" ht="14.45" customHeight="1" x14ac:dyDescent="0.2">
      <c r="E7" s="3"/>
      <c r="F7" s="3"/>
      <c r="G7" s="3"/>
      <c r="H7" s="3"/>
      <c r="I7" s="3"/>
      <c r="K7" s="62" t="s">
        <v>86</v>
      </c>
      <c r="L7" s="62"/>
      <c r="M7" s="62"/>
      <c r="N7" s="3"/>
      <c r="O7" s="62" t="s">
        <v>87</v>
      </c>
      <c r="P7" s="62"/>
      <c r="Q7" s="6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61" t="s">
        <v>88</v>
      </c>
      <c r="B8" s="61"/>
      <c r="D8" s="61" t="s">
        <v>89</v>
      </c>
      <c r="E8" s="6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view="pageBreakPreview" topLeftCell="E1" zoomScaleNormal="100" zoomScaleSheetLayoutView="100" workbookViewId="0">
      <selection sqref="A1:AL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</row>
    <row r="2" spans="1:38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</row>
    <row r="3" spans="1:3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</row>
    <row r="4" spans="1:38" ht="14.45" customHeight="1" x14ac:dyDescent="0.2"/>
    <row r="5" spans="1:38" ht="14.45" customHeight="1" x14ac:dyDescent="0.2">
      <c r="A5" s="1" t="s">
        <v>91</v>
      </c>
      <c r="B5" s="60" t="s">
        <v>92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</row>
    <row r="6" spans="1:38" ht="14.45" customHeight="1" x14ac:dyDescent="0.2">
      <c r="A6" s="61" t="s">
        <v>93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 t="s">
        <v>7</v>
      </c>
      <c r="Q6" s="61"/>
      <c r="R6" s="61"/>
      <c r="S6" s="61"/>
      <c r="T6" s="61"/>
      <c r="V6" s="61" t="s">
        <v>8</v>
      </c>
      <c r="W6" s="61"/>
      <c r="X6" s="61"/>
      <c r="Y6" s="61"/>
      <c r="Z6" s="61"/>
      <c r="AA6" s="61"/>
      <c r="AB6" s="61"/>
      <c r="AD6" s="61" t="s">
        <v>9</v>
      </c>
      <c r="AE6" s="61"/>
      <c r="AF6" s="61"/>
      <c r="AG6" s="61"/>
      <c r="AH6" s="61"/>
      <c r="AI6" s="61"/>
      <c r="AJ6" s="61"/>
      <c r="AK6" s="61"/>
      <c r="AL6" s="6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2" t="s">
        <v>10</v>
      </c>
      <c r="W7" s="62"/>
      <c r="X7" s="62"/>
      <c r="Y7" s="3"/>
      <c r="Z7" s="62" t="s">
        <v>11</v>
      </c>
      <c r="AA7" s="62"/>
      <c r="AB7" s="62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61" t="s">
        <v>94</v>
      </c>
      <c r="B8" s="61"/>
      <c r="D8" s="2" t="s">
        <v>95</v>
      </c>
      <c r="F8" s="2" t="s">
        <v>96</v>
      </c>
      <c r="H8" s="2" t="s">
        <v>97</v>
      </c>
      <c r="J8" s="2" t="s">
        <v>98</v>
      </c>
      <c r="L8" s="2" t="s">
        <v>99</v>
      </c>
      <c r="N8" s="2" t="s">
        <v>77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view="pageBreakPreview" zoomScaleNormal="100" zoomScaleSheetLayoutView="100" workbookViewId="0">
      <selection activeCell="K11" sqref="K1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4.45" customHeight="1" x14ac:dyDescent="0.2">
      <c r="A4" s="60" t="s">
        <v>100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13" ht="14.45" customHeight="1" x14ac:dyDescent="0.2">
      <c r="A5" s="60" t="s">
        <v>101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14.45" customHeight="1" x14ac:dyDescent="0.2"/>
    <row r="7" spans="1:13" ht="14.45" customHeight="1" x14ac:dyDescent="0.2">
      <c r="C7" s="61" t="s">
        <v>9</v>
      </c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3" ht="14.45" customHeight="1" x14ac:dyDescent="0.2">
      <c r="A8" s="2" t="s">
        <v>102</v>
      </c>
      <c r="C8" s="4" t="s">
        <v>13</v>
      </c>
      <c r="D8" s="3"/>
      <c r="E8" s="4" t="s">
        <v>103</v>
      </c>
      <c r="F8" s="3"/>
      <c r="G8" s="4" t="s">
        <v>104</v>
      </c>
      <c r="H8" s="3"/>
      <c r="I8" s="4" t="s">
        <v>105</v>
      </c>
      <c r="J8" s="3"/>
      <c r="K8" s="4" t="s">
        <v>106</v>
      </c>
      <c r="L8" s="3"/>
      <c r="M8" s="4" t="s">
        <v>107</v>
      </c>
    </row>
    <row r="9" spans="1:13" ht="21.75" customHeight="1" x14ac:dyDescent="0.2">
      <c r="A9" s="15" t="s">
        <v>60</v>
      </c>
      <c r="C9" s="16">
        <v>3787585</v>
      </c>
      <c r="E9" s="16">
        <v>2000</v>
      </c>
      <c r="G9" s="16">
        <v>1600</v>
      </c>
      <c r="I9" s="17" t="s">
        <v>108</v>
      </c>
      <c r="K9" s="16">
        <v>6013291148.7200003</v>
      </c>
      <c r="M9" s="15" t="s">
        <v>109</v>
      </c>
    </row>
    <row r="10" spans="1:13" ht="21.75" customHeight="1" x14ac:dyDescent="0.2">
      <c r="A10" s="12" t="s">
        <v>71</v>
      </c>
      <c r="C10" s="13">
        <v>3787585</v>
      </c>
      <c r="E10" s="13"/>
      <c r="G10" s="13"/>
      <c r="I10" s="13"/>
      <c r="K10" s="13">
        <f>SUM(K9)</f>
        <v>6013291148.7200003</v>
      </c>
      <c r="M10" s="13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5"/>
  <sheetViews>
    <sheetView rightToLeft="1" view="pageBreakPreview" zoomScaleNormal="100" zoomScaleSheetLayoutView="100" workbookViewId="0">
      <selection activeCell="B18" sqref="B18:L24"/>
    </sheetView>
  </sheetViews>
  <sheetFormatPr defaultRowHeight="12.75" x14ac:dyDescent="0.2"/>
  <cols>
    <col min="1" max="1" width="6.28515625" bestFit="1" customWidth="1"/>
    <col min="2" max="2" width="12.28515625" customWidth="1"/>
    <col min="3" max="3" width="1.28515625" customWidth="1"/>
    <col min="4" max="4" width="20.42578125" bestFit="1" customWidth="1"/>
    <col min="5" max="5" width="1.28515625" customWidth="1"/>
    <col min="6" max="6" width="20.42578125" bestFit="1" customWidth="1"/>
    <col min="7" max="7" width="1.28515625" customWidth="1"/>
    <col min="8" max="8" width="20.42578125" bestFit="1" customWidth="1"/>
    <col min="9" max="9" width="1.28515625" customWidth="1"/>
    <col min="10" max="10" width="19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14.45" customHeight="1" x14ac:dyDescent="0.2"/>
    <row r="5" spans="1:12" ht="24.75" customHeight="1" x14ac:dyDescent="0.2">
      <c r="A5" s="1" t="s">
        <v>110</v>
      </c>
      <c r="B5" s="60" t="s">
        <v>111</v>
      </c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ht="14.45" customHeight="1" x14ac:dyDescent="0.2">
      <c r="D6" s="2" t="s">
        <v>7</v>
      </c>
      <c r="F6" s="61" t="s">
        <v>8</v>
      </c>
      <c r="G6" s="61"/>
      <c r="H6" s="61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61" t="s">
        <v>112</v>
      </c>
      <c r="B8" s="61"/>
      <c r="D8" s="2" t="s">
        <v>113</v>
      </c>
      <c r="F8" s="2" t="s">
        <v>114</v>
      </c>
      <c r="H8" s="2" t="s">
        <v>115</v>
      </c>
      <c r="J8" s="2" t="s">
        <v>113</v>
      </c>
      <c r="L8" s="2" t="s">
        <v>18</v>
      </c>
    </row>
    <row r="9" spans="1:12" ht="21.75" customHeight="1" x14ac:dyDescent="0.2">
      <c r="A9" s="63" t="s">
        <v>259</v>
      </c>
      <c r="B9" s="63"/>
      <c r="D9" s="43">
        <v>21301705</v>
      </c>
      <c r="E9" s="42"/>
      <c r="F9" s="43">
        <v>9623514910</v>
      </c>
      <c r="G9" s="42"/>
      <c r="H9" s="43">
        <v>9641125000</v>
      </c>
      <c r="I9" s="42"/>
      <c r="J9" s="43">
        <v>3691615</v>
      </c>
      <c r="L9" s="22">
        <v>0</v>
      </c>
    </row>
    <row r="10" spans="1:12" ht="21.75" customHeight="1" x14ac:dyDescent="0.2">
      <c r="A10" s="65" t="s">
        <v>260</v>
      </c>
      <c r="B10" s="65"/>
      <c r="D10" s="44">
        <v>2289064</v>
      </c>
      <c r="E10" s="42"/>
      <c r="F10" s="44">
        <v>7045</v>
      </c>
      <c r="G10" s="42"/>
      <c r="H10" s="44">
        <v>630000</v>
      </c>
      <c r="I10" s="42"/>
      <c r="J10" s="44">
        <v>1666109</v>
      </c>
      <c r="L10" s="23">
        <v>0</v>
      </c>
    </row>
    <row r="11" spans="1:12" ht="21.75" customHeight="1" x14ac:dyDescent="0.2">
      <c r="A11" s="65" t="s">
        <v>261</v>
      </c>
      <c r="B11" s="65"/>
      <c r="D11" s="44">
        <v>35864869</v>
      </c>
      <c r="E11" s="42"/>
      <c r="F11" s="44">
        <v>1038651236</v>
      </c>
      <c r="G11" s="42"/>
      <c r="H11" s="44">
        <v>1070239000</v>
      </c>
      <c r="I11" s="42"/>
      <c r="J11" s="44">
        <v>4277105</v>
      </c>
      <c r="L11" s="23">
        <v>0</v>
      </c>
    </row>
    <row r="12" spans="1:12" ht="21.75" customHeight="1" x14ac:dyDescent="0.2">
      <c r="A12" s="65" t="s">
        <v>23</v>
      </c>
      <c r="B12" s="65"/>
      <c r="D12" s="44">
        <v>362461</v>
      </c>
      <c r="E12" s="42"/>
      <c r="F12" s="44">
        <v>0</v>
      </c>
      <c r="G12" s="42"/>
      <c r="H12" s="44">
        <v>0</v>
      </c>
      <c r="I12" s="42"/>
      <c r="J12" s="44">
        <v>362461</v>
      </c>
      <c r="L12" s="23">
        <v>0</v>
      </c>
    </row>
    <row r="13" spans="1:12" ht="21.75" customHeight="1" x14ac:dyDescent="0.2">
      <c r="A13" s="65" t="s">
        <v>262</v>
      </c>
      <c r="B13" s="65"/>
      <c r="D13" s="44">
        <v>747548281</v>
      </c>
      <c r="E13" s="42"/>
      <c r="F13" s="44">
        <v>202750509137</v>
      </c>
      <c r="G13" s="42"/>
      <c r="H13" s="44">
        <v>203066135427</v>
      </c>
      <c r="I13" s="42"/>
      <c r="J13" s="44">
        <v>431921991</v>
      </c>
      <c r="L13" s="23">
        <v>1E-4</v>
      </c>
    </row>
    <row r="14" spans="1:12" ht="21.75" customHeight="1" x14ac:dyDescent="0.2">
      <c r="A14" s="65" t="s">
        <v>263</v>
      </c>
      <c r="B14" s="65"/>
      <c r="D14" s="44">
        <v>235850271324</v>
      </c>
      <c r="E14" s="42"/>
      <c r="F14" s="44">
        <v>206742478769</v>
      </c>
      <c r="G14" s="42"/>
      <c r="H14" s="44">
        <v>385032202038</v>
      </c>
      <c r="I14" s="42"/>
      <c r="J14" s="44">
        <v>57560548055</v>
      </c>
      <c r="L14" s="23">
        <v>0</v>
      </c>
    </row>
    <row r="15" spans="1:12" ht="21.75" customHeight="1" thickBot="1" x14ac:dyDescent="0.25">
      <c r="A15" s="69" t="s">
        <v>71</v>
      </c>
      <c r="B15" s="69"/>
      <c r="D15" s="47">
        <f>SUM(D9:D14)</f>
        <v>236657637704</v>
      </c>
      <c r="E15" s="42"/>
      <c r="F15" s="47">
        <f>SUM(F9:F14)</f>
        <v>420155161097</v>
      </c>
      <c r="G15" s="42"/>
      <c r="H15" s="47">
        <f>SUM(H9:H14)</f>
        <v>598810331465</v>
      </c>
      <c r="I15" s="42"/>
      <c r="J15" s="47">
        <f>SUM(J9:J14)</f>
        <v>58002467336</v>
      </c>
      <c r="L15" s="14">
        <v>0</v>
      </c>
    </row>
    <row r="16" spans="1:12" ht="13.5" thickTop="1" x14ac:dyDescent="0.2"/>
    <row r="18" spans="4:12" x14ac:dyDescent="0.2">
      <c r="D18" s="42"/>
      <c r="E18" s="42"/>
      <c r="F18" s="42"/>
      <c r="G18" s="42"/>
      <c r="H18" s="42"/>
      <c r="I18" s="42"/>
      <c r="J18" s="42"/>
      <c r="K18" s="42"/>
      <c r="L18" s="42"/>
    </row>
    <row r="19" spans="4:12" x14ac:dyDescent="0.2">
      <c r="D19" s="42"/>
      <c r="E19" s="42"/>
      <c r="F19" s="42"/>
      <c r="G19" s="42"/>
      <c r="H19" s="42"/>
      <c r="I19" s="42"/>
      <c r="J19" s="42"/>
      <c r="K19" s="42"/>
      <c r="L19" s="42"/>
    </row>
    <row r="20" spans="4:12" x14ac:dyDescent="0.2">
      <c r="D20" s="42"/>
      <c r="E20" s="42"/>
      <c r="F20" s="42"/>
      <c r="G20" s="42"/>
      <c r="H20" s="42"/>
      <c r="I20" s="42"/>
      <c r="J20" s="42"/>
      <c r="K20" s="42"/>
      <c r="L20" s="42"/>
    </row>
    <row r="21" spans="4:12" x14ac:dyDescent="0.2">
      <c r="D21" s="42"/>
      <c r="E21" s="42"/>
      <c r="F21" s="42"/>
      <c r="G21" s="42"/>
      <c r="H21" s="42"/>
      <c r="I21" s="42"/>
      <c r="J21" s="42"/>
      <c r="K21" s="42"/>
      <c r="L21" s="42"/>
    </row>
    <row r="22" spans="4:12" x14ac:dyDescent="0.2">
      <c r="D22" s="42"/>
      <c r="E22" s="42"/>
      <c r="F22" s="42"/>
      <c r="G22" s="42"/>
      <c r="H22" s="42"/>
      <c r="I22" s="42"/>
      <c r="J22" s="42"/>
      <c r="K22" s="42"/>
      <c r="L22" s="42"/>
    </row>
    <row r="23" spans="4:12" x14ac:dyDescent="0.2">
      <c r="D23" s="42"/>
      <c r="E23" s="42"/>
      <c r="F23" s="42"/>
      <c r="G23" s="42"/>
      <c r="H23" s="42"/>
      <c r="I23" s="42"/>
      <c r="J23" s="42"/>
      <c r="K23" s="42"/>
      <c r="L23" s="42"/>
    </row>
    <row r="24" spans="4:12" x14ac:dyDescent="0.2">
      <c r="D24" s="42"/>
      <c r="E24" s="42"/>
      <c r="F24" s="42"/>
      <c r="G24" s="42"/>
      <c r="H24" s="42"/>
      <c r="I24" s="42"/>
      <c r="J24" s="42"/>
      <c r="K24" s="42"/>
      <c r="L24" s="42"/>
    </row>
    <row r="25" spans="4:12" x14ac:dyDescent="0.2">
      <c r="D25" s="42"/>
      <c r="E25" s="42"/>
      <c r="F25" s="42"/>
      <c r="G25" s="42"/>
      <c r="H25" s="42"/>
      <c r="I25" s="42"/>
      <c r="J25" s="42"/>
      <c r="K25" s="42"/>
      <c r="L25" s="42"/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4"/>
  <sheetViews>
    <sheetView rightToLeft="1" view="pageBreakPreview" zoomScaleNormal="100" zoomScaleSheetLayoutView="100" workbookViewId="0">
      <selection activeCell="H80" sqref="H8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8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6.42578125" bestFit="1" customWidth="1"/>
  </cols>
  <sheetData>
    <row r="1" spans="1:1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3" ht="21.75" customHeight="1" x14ac:dyDescent="0.2">
      <c r="A2" s="59" t="s">
        <v>116</v>
      </c>
      <c r="B2" s="59"/>
      <c r="C2" s="59"/>
      <c r="D2" s="59"/>
      <c r="E2" s="59"/>
      <c r="F2" s="59"/>
      <c r="G2" s="59"/>
      <c r="H2" s="59"/>
      <c r="I2" s="59"/>
      <c r="J2" s="59"/>
    </row>
    <row r="3" spans="1:1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13" ht="14.45" customHeight="1" x14ac:dyDescent="0.2"/>
    <row r="5" spans="1:13" ht="29.1" customHeight="1" x14ac:dyDescent="0.2">
      <c r="A5" s="1" t="s">
        <v>117</v>
      </c>
      <c r="B5" s="60" t="s">
        <v>118</v>
      </c>
      <c r="C5" s="60"/>
      <c r="D5" s="60"/>
      <c r="E5" s="60"/>
      <c r="F5" s="60"/>
      <c r="G5" s="60"/>
      <c r="H5" s="60"/>
      <c r="I5" s="60"/>
      <c r="J5" s="60"/>
    </row>
    <row r="6" spans="1:13" ht="14.45" customHeight="1" x14ac:dyDescent="0.2"/>
    <row r="7" spans="1:13" ht="14.45" customHeight="1" x14ac:dyDescent="0.2">
      <c r="A7" s="61" t="s">
        <v>119</v>
      </c>
      <c r="B7" s="61"/>
      <c r="D7" s="2" t="s">
        <v>120</v>
      </c>
      <c r="F7" s="2" t="s">
        <v>113</v>
      </c>
      <c r="H7" s="2" t="s">
        <v>121</v>
      </c>
      <c r="J7" s="2" t="s">
        <v>122</v>
      </c>
    </row>
    <row r="8" spans="1:13" ht="21.75" customHeight="1" x14ac:dyDescent="0.2">
      <c r="A8" s="63" t="s">
        <v>123</v>
      </c>
      <c r="B8" s="63"/>
      <c r="D8" s="5" t="s">
        <v>124</v>
      </c>
      <c r="F8" s="43">
        <f>'درآمد سرمایه گذاری در سهام'!U84</f>
        <v>1391746337293</v>
      </c>
      <c r="H8" s="25">
        <f>F8/$F$13</f>
        <v>0.90938316419517251</v>
      </c>
      <c r="J8" s="25">
        <f>F8/$M$8</f>
        <v>0.41353441967668403</v>
      </c>
      <c r="M8" s="21">
        <v>3365490926683</v>
      </c>
    </row>
    <row r="9" spans="1:13" ht="21.75" customHeight="1" x14ac:dyDescent="0.2">
      <c r="A9" s="65" t="s">
        <v>125</v>
      </c>
      <c r="B9" s="65"/>
      <c r="D9" s="7" t="s">
        <v>126</v>
      </c>
      <c r="F9" s="44">
        <f>'درآمد سرمایه گذاری در صندوق'!U17</f>
        <v>40569514788</v>
      </c>
      <c r="H9" s="26">
        <f>F9/$F$13</f>
        <v>2.6508590494682415E-2</v>
      </c>
      <c r="J9" s="26">
        <f>F9/$M$8</f>
        <v>1.2054560737736107E-2</v>
      </c>
    </row>
    <row r="10" spans="1:13" ht="21.75" customHeight="1" x14ac:dyDescent="0.2">
      <c r="A10" s="65" t="s">
        <v>127</v>
      </c>
      <c r="B10" s="65"/>
      <c r="D10" s="7" t="s">
        <v>128</v>
      </c>
      <c r="F10" s="44">
        <f>'درآمد سرمایه گذاری در اوراق به'!R10</f>
        <v>23198333167</v>
      </c>
      <c r="H10" s="26">
        <f t="shared" ref="H10:H12" si="0">F10/$F$13</f>
        <v>1.5158059377754961E-2</v>
      </c>
      <c r="J10" s="26">
        <f t="shared" ref="J10:J12" si="1">F10/$M$8</f>
        <v>6.8930012507459303E-3</v>
      </c>
    </row>
    <row r="11" spans="1:13" ht="21.75" customHeight="1" x14ac:dyDescent="0.2">
      <c r="A11" s="65" t="s">
        <v>129</v>
      </c>
      <c r="B11" s="65"/>
      <c r="D11" s="7" t="s">
        <v>130</v>
      </c>
      <c r="F11" s="44">
        <f>'درآمد سپرده بانکی'!H14</f>
        <v>71402236665</v>
      </c>
      <c r="H11" s="26">
        <f t="shared" si="0"/>
        <v>4.6655047812322957E-2</v>
      </c>
      <c r="J11" s="26">
        <f t="shared" si="1"/>
        <v>2.1215994403340571E-2</v>
      </c>
    </row>
    <row r="12" spans="1:13" ht="21.75" customHeight="1" x14ac:dyDescent="0.2">
      <c r="A12" s="67" t="s">
        <v>131</v>
      </c>
      <c r="B12" s="67"/>
      <c r="D12" s="7" t="s">
        <v>132</v>
      </c>
      <c r="F12" s="46">
        <f>'سایر درآمدها'!F11</f>
        <v>3512545864</v>
      </c>
      <c r="H12" s="26">
        <f t="shared" si="0"/>
        <v>2.2951381200671415E-3</v>
      </c>
      <c r="J12" s="26">
        <f t="shared" si="1"/>
        <v>1.0436949439236599E-3</v>
      </c>
    </row>
    <row r="13" spans="1:13" ht="21.75" customHeight="1" thickBot="1" x14ac:dyDescent="0.25">
      <c r="A13" s="69" t="s">
        <v>71</v>
      </c>
      <c r="B13" s="69"/>
      <c r="D13" s="20"/>
      <c r="F13" s="47">
        <f>SUM(F8:F12)</f>
        <v>1530428967777</v>
      </c>
      <c r="H13" s="28">
        <f>SUM(H8:H12)</f>
        <v>1</v>
      </c>
      <c r="J13" s="27">
        <f>SUM(J8:J12)</f>
        <v>0.45474167101243024</v>
      </c>
    </row>
    <row r="14" spans="1:13" ht="13.5" thickTop="1" x14ac:dyDescent="0.2"/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2"/>
  <sheetViews>
    <sheetView rightToLeft="1" view="pageBreakPreview" zoomScaleNormal="100" zoomScaleSheetLayoutView="100" workbookViewId="0">
      <selection activeCell="H80" sqref="H80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9.28515625" bestFit="1" customWidth="1"/>
    <col min="5" max="5" width="1.28515625" customWidth="1"/>
    <col min="6" max="6" width="20" bestFit="1" customWidth="1"/>
    <col min="7" max="7" width="1.28515625" customWidth="1"/>
    <col min="8" max="8" width="15.7109375" bestFit="1" customWidth="1"/>
    <col min="9" max="9" width="1.28515625" customWidth="1"/>
    <col min="10" max="10" width="17.28515625" bestFit="1" customWidth="1"/>
    <col min="11" max="11" width="1.28515625" customWidth="1"/>
    <col min="12" max="12" width="21.85546875" bestFit="1" customWidth="1"/>
    <col min="13" max="13" width="1.28515625" customWidth="1"/>
    <col min="14" max="14" width="19.28515625" bestFit="1" customWidth="1"/>
    <col min="15" max="16" width="1.28515625" customWidth="1"/>
    <col min="17" max="17" width="17.7109375" bestFit="1" customWidth="1"/>
    <col min="18" max="18" width="1.28515625" customWidth="1"/>
    <col min="19" max="19" width="17.7109375" bestFit="1" customWidth="1"/>
    <col min="20" max="20" width="1.28515625" customWidth="1"/>
    <col min="21" max="21" width="19.140625" bestFit="1" customWidth="1"/>
    <col min="22" max="22" width="1.28515625" customWidth="1"/>
    <col min="23" max="23" width="21.85546875" bestFit="1" customWidth="1"/>
    <col min="24" max="24" width="0.28515625" customWidth="1"/>
  </cols>
  <sheetData>
    <row r="1" spans="1:2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ht="21.75" customHeight="1" x14ac:dyDescent="0.2">
      <c r="A2" s="59" t="s">
        <v>116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23" ht="14.45" customHeight="1" x14ac:dyDescent="0.2"/>
    <row r="5" spans="1:23" ht="14.45" customHeight="1" x14ac:dyDescent="0.2">
      <c r="A5" s="1" t="s">
        <v>133</v>
      </c>
      <c r="B5" s="60" t="s">
        <v>134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</row>
    <row r="6" spans="1:23" ht="14.45" customHeight="1" x14ac:dyDescent="0.2">
      <c r="D6" s="61" t="s">
        <v>135</v>
      </c>
      <c r="E6" s="61"/>
      <c r="F6" s="61"/>
      <c r="G6" s="61"/>
      <c r="H6" s="61"/>
      <c r="I6" s="61"/>
      <c r="J6" s="61"/>
      <c r="K6" s="61"/>
      <c r="L6" s="61"/>
      <c r="N6" s="61" t="s">
        <v>136</v>
      </c>
      <c r="O6" s="61"/>
      <c r="P6" s="61"/>
      <c r="Q6" s="61"/>
      <c r="R6" s="61"/>
      <c r="S6" s="61"/>
      <c r="T6" s="61"/>
      <c r="U6" s="61"/>
      <c r="V6" s="61"/>
      <c r="W6" s="61"/>
    </row>
    <row r="7" spans="1:23" ht="14.45" customHeight="1" x14ac:dyDescent="0.2">
      <c r="D7" s="3"/>
      <c r="E7" s="3"/>
      <c r="F7" s="3"/>
      <c r="G7" s="3"/>
      <c r="H7" s="3"/>
      <c r="I7" s="3"/>
      <c r="J7" s="62" t="s">
        <v>71</v>
      </c>
      <c r="K7" s="62"/>
      <c r="L7" s="62"/>
      <c r="N7" s="3"/>
      <c r="O7" s="3"/>
      <c r="P7" s="3"/>
      <c r="Q7" s="3"/>
      <c r="R7" s="3"/>
      <c r="S7" s="3"/>
      <c r="T7" s="3"/>
      <c r="U7" s="62" t="s">
        <v>71</v>
      </c>
      <c r="V7" s="62"/>
      <c r="W7" s="62"/>
    </row>
    <row r="8" spans="1:23" ht="14.45" customHeight="1" x14ac:dyDescent="0.2">
      <c r="A8" s="61" t="s">
        <v>137</v>
      </c>
      <c r="B8" s="61"/>
      <c r="D8" s="2" t="s">
        <v>138</v>
      </c>
      <c r="F8" s="2" t="s">
        <v>139</v>
      </c>
      <c r="H8" s="2" t="s">
        <v>140</v>
      </c>
      <c r="J8" s="4" t="s">
        <v>113</v>
      </c>
      <c r="K8" s="3"/>
      <c r="L8" s="4" t="s">
        <v>121</v>
      </c>
      <c r="N8" s="2" t="s">
        <v>138</v>
      </c>
      <c r="P8" s="61" t="s">
        <v>139</v>
      </c>
      <c r="Q8" s="61"/>
      <c r="S8" s="2" t="s">
        <v>140</v>
      </c>
      <c r="U8" s="4" t="s">
        <v>113</v>
      </c>
      <c r="V8" s="3"/>
      <c r="W8" s="4" t="s">
        <v>121</v>
      </c>
    </row>
    <row r="9" spans="1:23" ht="21.75" customHeight="1" x14ac:dyDescent="0.2">
      <c r="A9" s="63" t="s">
        <v>42</v>
      </c>
      <c r="B9" s="63"/>
      <c r="D9" s="43">
        <v>2177695757</v>
      </c>
      <c r="E9" s="42"/>
      <c r="F9" s="43">
        <v>7096551595</v>
      </c>
      <c r="G9" s="42"/>
      <c r="H9" s="43">
        <v>3504088</v>
      </c>
      <c r="I9" s="42"/>
      <c r="J9" s="43">
        <v>9277751440</v>
      </c>
      <c r="K9" s="42"/>
      <c r="L9" s="31">
        <f>J9/10382018048</f>
        <v>0.8936366125646712</v>
      </c>
      <c r="M9" s="42"/>
      <c r="N9" s="43">
        <v>2177695757</v>
      </c>
      <c r="O9" s="42"/>
      <c r="P9" s="64">
        <v>9545863193</v>
      </c>
      <c r="Q9" s="64"/>
      <c r="R9" s="42"/>
      <c r="S9" s="43">
        <v>3504088</v>
      </c>
      <c r="T9" s="42"/>
      <c r="U9" s="43">
        <v>11727063038</v>
      </c>
      <c r="W9" s="31">
        <f>U9/درآمد!$F$13</f>
        <v>7.6625987124603091E-3</v>
      </c>
    </row>
    <row r="10" spans="1:23" ht="21.75" customHeight="1" x14ac:dyDescent="0.2">
      <c r="A10" s="65" t="s">
        <v>24</v>
      </c>
      <c r="B10" s="65"/>
      <c r="D10" s="44">
        <v>0</v>
      </c>
      <c r="E10" s="42"/>
      <c r="F10" s="44">
        <v>0</v>
      </c>
      <c r="G10" s="42"/>
      <c r="H10" s="44">
        <v>-1615</v>
      </c>
      <c r="I10" s="42"/>
      <c r="J10" s="44">
        <v>-1615</v>
      </c>
      <c r="K10" s="42"/>
      <c r="L10" s="31">
        <f>J10/10382018048</f>
        <v>-1.5555742559233123E-7</v>
      </c>
      <c r="M10" s="42"/>
      <c r="N10" s="44">
        <v>785668</v>
      </c>
      <c r="O10" s="42"/>
      <c r="P10" s="66">
        <v>0</v>
      </c>
      <c r="Q10" s="66"/>
      <c r="R10" s="42"/>
      <c r="S10" s="44">
        <v>5310066257</v>
      </c>
      <c r="T10" s="42"/>
      <c r="U10" s="44">
        <v>5310851925</v>
      </c>
      <c r="W10" s="31">
        <f>U10/درآمد!$F$13</f>
        <v>3.4701721130606881E-3</v>
      </c>
    </row>
    <row r="11" spans="1:23" ht="21.75" customHeight="1" x14ac:dyDescent="0.2">
      <c r="A11" s="65" t="s">
        <v>64</v>
      </c>
      <c r="B11" s="65"/>
      <c r="D11" s="44">
        <v>0</v>
      </c>
      <c r="E11" s="42"/>
      <c r="F11" s="44">
        <v>0</v>
      </c>
      <c r="G11" s="42"/>
      <c r="H11" s="44">
        <v>-207776194</v>
      </c>
      <c r="I11" s="42"/>
      <c r="J11" s="44">
        <v>-207776194</v>
      </c>
      <c r="K11" s="42"/>
      <c r="L11" s="31">
        <f t="shared" ref="L11:L74" si="0">J11/10382018048</f>
        <v>-2.0013083491029586E-2</v>
      </c>
      <c r="M11" s="42"/>
      <c r="N11" s="44">
        <v>0</v>
      </c>
      <c r="O11" s="42"/>
      <c r="P11" s="66">
        <v>0</v>
      </c>
      <c r="Q11" s="66"/>
      <c r="R11" s="42"/>
      <c r="S11" s="44">
        <v>-207776194</v>
      </c>
      <c r="T11" s="42"/>
      <c r="U11" s="44">
        <v>-207776194</v>
      </c>
      <c r="W11" s="31">
        <f>U11/درآمد!$F$13</f>
        <v>-1.3576336986211257E-4</v>
      </c>
    </row>
    <row r="12" spans="1:23" ht="21.75" customHeight="1" x14ac:dyDescent="0.2">
      <c r="A12" s="65" t="s">
        <v>27</v>
      </c>
      <c r="B12" s="65"/>
      <c r="D12" s="44">
        <v>9620792807</v>
      </c>
      <c r="E12" s="42"/>
      <c r="F12" s="44">
        <v>-5754962592</v>
      </c>
      <c r="G12" s="42"/>
      <c r="H12" s="44">
        <v>-8487</v>
      </c>
      <c r="I12" s="42"/>
      <c r="J12" s="44">
        <v>3865821728</v>
      </c>
      <c r="K12" s="42"/>
      <c r="L12" s="31">
        <f t="shared" si="0"/>
        <v>0.37235744631986217</v>
      </c>
      <c r="M12" s="42"/>
      <c r="N12" s="44">
        <v>9620792807</v>
      </c>
      <c r="O12" s="42"/>
      <c r="P12" s="66">
        <v>11526728898</v>
      </c>
      <c r="Q12" s="66"/>
      <c r="R12" s="42"/>
      <c r="S12" s="44">
        <v>-8487</v>
      </c>
      <c r="T12" s="42"/>
      <c r="U12" s="44">
        <v>21147513218</v>
      </c>
      <c r="W12" s="31">
        <f>U12/درآمد!$F$13</f>
        <v>1.3818029887866982E-2</v>
      </c>
    </row>
    <row r="13" spans="1:23" ht="21.75" customHeight="1" x14ac:dyDescent="0.2">
      <c r="A13" s="65" t="s">
        <v>33</v>
      </c>
      <c r="B13" s="65"/>
      <c r="D13" s="44">
        <v>4823915342</v>
      </c>
      <c r="E13" s="42"/>
      <c r="F13" s="44">
        <v>-9267643218</v>
      </c>
      <c r="G13" s="42"/>
      <c r="H13" s="44">
        <v>-2191</v>
      </c>
      <c r="I13" s="42"/>
      <c r="J13" s="44">
        <v>-4443730067</v>
      </c>
      <c r="K13" s="42"/>
      <c r="L13" s="31">
        <f t="shared" si="0"/>
        <v>-0.42802180139303875</v>
      </c>
      <c r="M13" s="42"/>
      <c r="N13" s="44">
        <v>4823915342</v>
      </c>
      <c r="O13" s="42"/>
      <c r="P13" s="66">
        <v>-3555908128</v>
      </c>
      <c r="Q13" s="66"/>
      <c r="R13" s="42"/>
      <c r="S13" s="44">
        <v>-2191</v>
      </c>
      <c r="T13" s="42"/>
      <c r="U13" s="44">
        <v>1268005023</v>
      </c>
      <c r="W13" s="31">
        <f>U13/درآمد!$F$13</f>
        <v>8.2852915731320765E-4</v>
      </c>
    </row>
    <row r="14" spans="1:23" ht="21.75" customHeight="1" x14ac:dyDescent="0.2">
      <c r="A14" s="65" t="s">
        <v>61</v>
      </c>
      <c r="B14" s="65"/>
      <c r="D14" s="44">
        <v>2077700782</v>
      </c>
      <c r="E14" s="42"/>
      <c r="F14" s="44">
        <v>-294089673</v>
      </c>
      <c r="G14" s="42"/>
      <c r="H14" s="44">
        <v>0</v>
      </c>
      <c r="I14" s="42"/>
      <c r="J14" s="44">
        <v>1783611109</v>
      </c>
      <c r="K14" s="42"/>
      <c r="L14" s="31">
        <f t="shared" si="0"/>
        <v>0.17179811292502967</v>
      </c>
      <c r="M14" s="42"/>
      <c r="N14" s="44">
        <v>2077700782</v>
      </c>
      <c r="O14" s="42"/>
      <c r="P14" s="66">
        <v>15213986243</v>
      </c>
      <c r="Q14" s="66"/>
      <c r="R14" s="42"/>
      <c r="S14" s="44">
        <v>9985165</v>
      </c>
      <c r="T14" s="42"/>
      <c r="U14" s="44">
        <v>17301672190</v>
      </c>
      <c r="W14" s="31">
        <f>U14/درآمد!$F$13</f>
        <v>1.1305112850243069E-2</v>
      </c>
    </row>
    <row r="15" spans="1:23" ht="21.75" customHeight="1" x14ac:dyDescent="0.2">
      <c r="A15" s="65" t="s">
        <v>141</v>
      </c>
      <c r="B15" s="65"/>
      <c r="D15" s="44">
        <v>0</v>
      </c>
      <c r="E15" s="42"/>
      <c r="F15" s="44">
        <v>0</v>
      </c>
      <c r="G15" s="42"/>
      <c r="H15" s="44">
        <v>0</v>
      </c>
      <c r="I15" s="42"/>
      <c r="J15" s="44">
        <v>0</v>
      </c>
      <c r="K15" s="42"/>
      <c r="L15" s="31">
        <f t="shared" si="0"/>
        <v>0</v>
      </c>
      <c r="M15" s="42"/>
      <c r="N15" s="44">
        <v>946145970</v>
      </c>
      <c r="O15" s="42"/>
      <c r="P15" s="66">
        <v>0</v>
      </c>
      <c r="Q15" s="66"/>
      <c r="R15" s="42"/>
      <c r="S15" s="44">
        <v>-772378489</v>
      </c>
      <c r="T15" s="42"/>
      <c r="U15" s="44">
        <v>173767481</v>
      </c>
      <c r="W15" s="31">
        <f>U15/درآمد!$F$13</f>
        <v>1.1354168318729824E-4</v>
      </c>
    </row>
    <row r="16" spans="1:23" ht="21.75" customHeight="1" x14ac:dyDescent="0.2">
      <c r="A16" s="65" t="s">
        <v>142</v>
      </c>
      <c r="B16" s="65"/>
      <c r="D16" s="44">
        <v>0</v>
      </c>
      <c r="E16" s="42"/>
      <c r="F16" s="44">
        <v>0</v>
      </c>
      <c r="G16" s="42"/>
      <c r="H16" s="44">
        <v>0</v>
      </c>
      <c r="I16" s="42"/>
      <c r="J16" s="44">
        <v>0</v>
      </c>
      <c r="K16" s="42"/>
      <c r="L16" s="31">
        <f t="shared" si="0"/>
        <v>0</v>
      </c>
      <c r="M16" s="42"/>
      <c r="N16" s="44">
        <v>0</v>
      </c>
      <c r="O16" s="42"/>
      <c r="P16" s="66">
        <v>0</v>
      </c>
      <c r="Q16" s="66"/>
      <c r="R16" s="42"/>
      <c r="S16" s="44">
        <v>-105525664</v>
      </c>
      <c r="T16" s="42"/>
      <c r="U16" s="44">
        <v>-105525664</v>
      </c>
      <c r="W16" s="31">
        <f>U16/درآمد!$F$13</f>
        <v>-6.8951690161275241E-5</v>
      </c>
    </row>
    <row r="17" spans="1:23" ht="21.75" customHeight="1" x14ac:dyDescent="0.2">
      <c r="A17" s="65" t="s">
        <v>143</v>
      </c>
      <c r="B17" s="65"/>
      <c r="D17" s="44">
        <v>0</v>
      </c>
      <c r="E17" s="42"/>
      <c r="F17" s="44">
        <v>0</v>
      </c>
      <c r="G17" s="42"/>
      <c r="H17" s="44">
        <v>0</v>
      </c>
      <c r="I17" s="42"/>
      <c r="J17" s="44">
        <v>0</v>
      </c>
      <c r="K17" s="42"/>
      <c r="L17" s="31">
        <f t="shared" si="0"/>
        <v>0</v>
      </c>
      <c r="M17" s="42"/>
      <c r="N17" s="44">
        <v>0</v>
      </c>
      <c r="O17" s="42"/>
      <c r="P17" s="66">
        <v>0</v>
      </c>
      <c r="Q17" s="66"/>
      <c r="R17" s="42"/>
      <c r="S17" s="44">
        <v>1152769016</v>
      </c>
      <c r="T17" s="42"/>
      <c r="U17" s="44">
        <v>1152769016</v>
      </c>
      <c r="W17" s="31">
        <f>U17/درآمد!$F$13</f>
        <v>7.5323261665285655E-4</v>
      </c>
    </row>
    <row r="18" spans="1:23" ht="21.75" customHeight="1" x14ac:dyDescent="0.2">
      <c r="A18" s="65" t="s">
        <v>21</v>
      </c>
      <c r="B18" s="65"/>
      <c r="D18" s="44">
        <v>0</v>
      </c>
      <c r="E18" s="42"/>
      <c r="F18" s="44">
        <v>-206632288</v>
      </c>
      <c r="G18" s="42"/>
      <c r="H18" s="44">
        <v>0</v>
      </c>
      <c r="I18" s="42"/>
      <c r="J18" s="44">
        <v>-206632288</v>
      </c>
      <c r="K18" s="42"/>
      <c r="L18" s="31">
        <f t="shared" si="0"/>
        <v>-1.9902902022001956E-2</v>
      </c>
      <c r="M18" s="42"/>
      <c r="N18" s="44">
        <v>4916718000</v>
      </c>
      <c r="O18" s="42"/>
      <c r="P18" s="66">
        <v>2872171697</v>
      </c>
      <c r="Q18" s="66"/>
      <c r="R18" s="42"/>
      <c r="S18" s="44">
        <v>2177659329</v>
      </c>
      <c r="T18" s="42"/>
      <c r="U18" s="44">
        <v>9966549026</v>
      </c>
      <c r="W18" s="31">
        <f>U18/درآمد!$F$13</f>
        <v>6.512258481670502E-3</v>
      </c>
    </row>
    <row r="19" spans="1:23" ht="21.75" customHeight="1" x14ac:dyDescent="0.2">
      <c r="A19" s="65" t="s">
        <v>69</v>
      </c>
      <c r="B19" s="65"/>
      <c r="D19" s="44">
        <v>0</v>
      </c>
      <c r="E19" s="42"/>
      <c r="F19" s="44">
        <v>-180841207</v>
      </c>
      <c r="G19" s="42"/>
      <c r="H19" s="44">
        <v>0</v>
      </c>
      <c r="I19" s="42"/>
      <c r="J19" s="44">
        <v>-180841207</v>
      </c>
      <c r="K19" s="42"/>
      <c r="L19" s="31">
        <f t="shared" si="0"/>
        <v>-1.74186951095541E-2</v>
      </c>
      <c r="M19" s="42"/>
      <c r="N19" s="44">
        <v>0</v>
      </c>
      <c r="O19" s="42"/>
      <c r="P19" s="66">
        <v>2468591078</v>
      </c>
      <c r="Q19" s="66"/>
      <c r="R19" s="42"/>
      <c r="S19" s="44">
        <v>1429446885</v>
      </c>
      <c r="T19" s="42"/>
      <c r="U19" s="44">
        <v>3898037963</v>
      </c>
      <c r="W19" s="31">
        <f>U19/درآمد!$F$13</f>
        <v>2.5470231190553275E-3</v>
      </c>
    </row>
    <row r="20" spans="1:23" ht="21.75" customHeight="1" x14ac:dyDescent="0.2">
      <c r="A20" s="65" t="s">
        <v>144</v>
      </c>
      <c r="B20" s="65"/>
      <c r="D20" s="44">
        <v>0</v>
      </c>
      <c r="E20" s="42"/>
      <c r="F20" s="44">
        <v>0</v>
      </c>
      <c r="G20" s="42"/>
      <c r="H20" s="44">
        <v>0</v>
      </c>
      <c r="I20" s="42"/>
      <c r="J20" s="44">
        <v>0</v>
      </c>
      <c r="K20" s="42"/>
      <c r="L20" s="31">
        <f t="shared" si="0"/>
        <v>0</v>
      </c>
      <c r="M20" s="42"/>
      <c r="N20" s="44">
        <v>0</v>
      </c>
      <c r="O20" s="42"/>
      <c r="P20" s="66">
        <v>0</v>
      </c>
      <c r="Q20" s="66"/>
      <c r="R20" s="42"/>
      <c r="S20" s="44">
        <v>619749620</v>
      </c>
      <c r="T20" s="42"/>
      <c r="U20" s="44">
        <v>619749620</v>
      </c>
      <c r="W20" s="31">
        <f>U20/درآمد!$F$13</f>
        <v>4.0495157439433946E-4</v>
      </c>
    </row>
    <row r="21" spans="1:23" ht="21.75" customHeight="1" x14ac:dyDescent="0.2">
      <c r="A21" s="65" t="s">
        <v>145</v>
      </c>
      <c r="B21" s="65"/>
      <c r="D21" s="44">
        <v>0</v>
      </c>
      <c r="E21" s="42"/>
      <c r="F21" s="44">
        <v>0</v>
      </c>
      <c r="G21" s="42"/>
      <c r="H21" s="44">
        <v>0</v>
      </c>
      <c r="I21" s="42"/>
      <c r="J21" s="44">
        <v>0</v>
      </c>
      <c r="K21" s="42"/>
      <c r="L21" s="31">
        <f t="shared" si="0"/>
        <v>0</v>
      </c>
      <c r="M21" s="42"/>
      <c r="N21" s="44">
        <v>0</v>
      </c>
      <c r="O21" s="42"/>
      <c r="P21" s="66">
        <v>0</v>
      </c>
      <c r="Q21" s="66"/>
      <c r="R21" s="42"/>
      <c r="S21" s="44">
        <v>0</v>
      </c>
      <c r="T21" s="42"/>
      <c r="U21" s="44">
        <v>0</v>
      </c>
      <c r="W21" s="31">
        <f>U21/درآمد!$F$13</f>
        <v>0</v>
      </c>
    </row>
    <row r="22" spans="1:23" ht="21.75" customHeight="1" x14ac:dyDescent="0.2">
      <c r="A22" s="65" t="s">
        <v>146</v>
      </c>
      <c r="B22" s="65"/>
      <c r="D22" s="44">
        <v>0</v>
      </c>
      <c r="E22" s="42"/>
      <c r="F22" s="44">
        <v>0</v>
      </c>
      <c r="G22" s="42"/>
      <c r="H22" s="44">
        <v>0</v>
      </c>
      <c r="I22" s="42"/>
      <c r="J22" s="44">
        <v>0</v>
      </c>
      <c r="K22" s="42"/>
      <c r="L22" s="31">
        <f t="shared" si="0"/>
        <v>0</v>
      </c>
      <c r="M22" s="42"/>
      <c r="N22" s="44">
        <v>0</v>
      </c>
      <c r="O22" s="42"/>
      <c r="P22" s="66">
        <v>0</v>
      </c>
      <c r="Q22" s="66"/>
      <c r="R22" s="42"/>
      <c r="S22" s="44">
        <v>36730155</v>
      </c>
      <c r="T22" s="42"/>
      <c r="U22" s="44">
        <v>36730155</v>
      </c>
      <c r="W22" s="31">
        <f>U22/درآمد!$F$13</f>
        <v>2.3999908374285281E-5</v>
      </c>
    </row>
    <row r="23" spans="1:23" ht="21.75" customHeight="1" x14ac:dyDescent="0.2">
      <c r="A23" s="65" t="s">
        <v>147</v>
      </c>
      <c r="B23" s="65"/>
      <c r="D23" s="44">
        <v>0</v>
      </c>
      <c r="E23" s="42"/>
      <c r="F23" s="44">
        <v>0</v>
      </c>
      <c r="G23" s="42"/>
      <c r="H23" s="44">
        <v>0</v>
      </c>
      <c r="I23" s="42"/>
      <c r="J23" s="44">
        <v>0</v>
      </c>
      <c r="K23" s="42"/>
      <c r="L23" s="31">
        <f t="shared" si="0"/>
        <v>0</v>
      </c>
      <c r="M23" s="42"/>
      <c r="N23" s="44">
        <v>0</v>
      </c>
      <c r="O23" s="42"/>
      <c r="P23" s="66">
        <v>0</v>
      </c>
      <c r="Q23" s="66"/>
      <c r="R23" s="42"/>
      <c r="S23" s="44">
        <v>-3920962973</v>
      </c>
      <c r="T23" s="42"/>
      <c r="U23" s="44">
        <v>-3920962973</v>
      </c>
      <c r="W23" s="31">
        <f>U23/درآمد!$F$13</f>
        <v>-2.562002585912453E-3</v>
      </c>
    </row>
    <row r="24" spans="1:23" ht="21.75" customHeight="1" x14ac:dyDescent="0.2">
      <c r="A24" s="65" t="s">
        <v>148</v>
      </c>
      <c r="B24" s="65"/>
      <c r="D24" s="44">
        <v>0</v>
      </c>
      <c r="E24" s="42"/>
      <c r="F24" s="44">
        <v>0</v>
      </c>
      <c r="G24" s="42"/>
      <c r="H24" s="44">
        <v>0</v>
      </c>
      <c r="I24" s="42"/>
      <c r="J24" s="44">
        <v>0</v>
      </c>
      <c r="K24" s="42"/>
      <c r="L24" s="31">
        <f t="shared" si="0"/>
        <v>0</v>
      </c>
      <c r="M24" s="42"/>
      <c r="N24" s="44">
        <v>0</v>
      </c>
      <c r="O24" s="42"/>
      <c r="P24" s="66">
        <v>0</v>
      </c>
      <c r="Q24" s="66"/>
      <c r="R24" s="42"/>
      <c r="S24" s="44">
        <v>24107480</v>
      </c>
      <c r="T24" s="42"/>
      <c r="U24" s="44">
        <v>24107480</v>
      </c>
      <c r="W24" s="31">
        <f>U24/درآمد!$F$13</f>
        <v>1.5752106440468734E-5</v>
      </c>
    </row>
    <row r="25" spans="1:23" ht="21.75" customHeight="1" x14ac:dyDescent="0.2">
      <c r="A25" s="65" t="s">
        <v>149</v>
      </c>
      <c r="B25" s="65"/>
      <c r="D25" s="44">
        <v>0</v>
      </c>
      <c r="E25" s="42"/>
      <c r="F25" s="44">
        <v>0</v>
      </c>
      <c r="G25" s="42"/>
      <c r="H25" s="44">
        <v>0</v>
      </c>
      <c r="I25" s="42"/>
      <c r="J25" s="44">
        <v>0</v>
      </c>
      <c r="K25" s="42"/>
      <c r="L25" s="31">
        <f t="shared" si="0"/>
        <v>0</v>
      </c>
      <c r="M25" s="42"/>
      <c r="N25" s="44">
        <v>0</v>
      </c>
      <c r="O25" s="42"/>
      <c r="P25" s="66">
        <v>0</v>
      </c>
      <c r="Q25" s="66"/>
      <c r="R25" s="42"/>
      <c r="S25" s="44">
        <v>3365408821</v>
      </c>
      <c r="T25" s="42"/>
      <c r="U25" s="44">
        <v>3365408821</v>
      </c>
      <c r="W25" s="31">
        <f>U25/درآمد!$F$13</f>
        <v>2.198997073277024E-3</v>
      </c>
    </row>
    <row r="26" spans="1:23" ht="21.75" customHeight="1" x14ac:dyDescent="0.2">
      <c r="A26" s="65" t="s">
        <v>150</v>
      </c>
      <c r="B26" s="65"/>
      <c r="D26" s="44">
        <v>0</v>
      </c>
      <c r="E26" s="42"/>
      <c r="F26" s="44">
        <v>0</v>
      </c>
      <c r="G26" s="42"/>
      <c r="H26" s="44">
        <v>0</v>
      </c>
      <c r="I26" s="42"/>
      <c r="J26" s="44">
        <v>0</v>
      </c>
      <c r="K26" s="42"/>
      <c r="L26" s="31">
        <f t="shared" si="0"/>
        <v>0</v>
      </c>
      <c r="M26" s="42"/>
      <c r="N26" s="44">
        <v>0</v>
      </c>
      <c r="O26" s="42"/>
      <c r="P26" s="66">
        <v>0</v>
      </c>
      <c r="Q26" s="66"/>
      <c r="R26" s="42"/>
      <c r="S26" s="44">
        <v>403150486</v>
      </c>
      <c r="T26" s="42"/>
      <c r="U26" s="44">
        <v>403150486</v>
      </c>
      <c r="W26" s="31">
        <f>U26/درآمد!$F$13</f>
        <v>2.6342319342372993E-4</v>
      </c>
    </row>
    <row r="27" spans="1:23" ht="21.75" customHeight="1" x14ac:dyDescent="0.2">
      <c r="A27" s="65" t="s">
        <v>151</v>
      </c>
      <c r="B27" s="65"/>
      <c r="D27" s="44">
        <v>0</v>
      </c>
      <c r="E27" s="42"/>
      <c r="F27" s="44">
        <v>0</v>
      </c>
      <c r="G27" s="42"/>
      <c r="H27" s="44">
        <v>0</v>
      </c>
      <c r="I27" s="42"/>
      <c r="J27" s="44">
        <v>0</v>
      </c>
      <c r="K27" s="42"/>
      <c r="L27" s="31">
        <f t="shared" si="0"/>
        <v>0</v>
      </c>
      <c r="M27" s="42"/>
      <c r="N27" s="44">
        <v>1788881472</v>
      </c>
      <c r="O27" s="42"/>
      <c r="P27" s="66">
        <v>0</v>
      </c>
      <c r="Q27" s="66"/>
      <c r="R27" s="42"/>
      <c r="S27" s="44">
        <v>6341426377</v>
      </c>
      <c r="T27" s="42"/>
      <c r="U27" s="44">
        <v>8130307849</v>
      </c>
      <c r="W27" s="31">
        <f>U27/درآمد!$F$13</f>
        <v>5.3124372448396266E-3</v>
      </c>
    </row>
    <row r="28" spans="1:23" ht="21.75" customHeight="1" x14ac:dyDescent="0.2">
      <c r="A28" s="65" t="s">
        <v>152</v>
      </c>
      <c r="B28" s="65"/>
      <c r="D28" s="44">
        <v>0</v>
      </c>
      <c r="E28" s="42"/>
      <c r="F28" s="44">
        <v>0</v>
      </c>
      <c r="G28" s="42"/>
      <c r="H28" s="44">
        <v>0</v>
      </c>
      <c r="I28" s="42"/>
      <c r="J28" s="44">
        <v>0</v>
      </c>
      <c r="K28" s="42"/>
      <c r="L28" s="31">
        <f t="shared" si="0"/>
        <v>0</v>
      </c>
      <c r="M28" s="42"/>
      <c r="N28" s="44">
        <v>0</v>
      </c>
      <c r="O28" s="42"/>
      <c r="P28" s="66">
        <v>0</v>
      </c>
      <c r="Q28" s="66"/>
      <c r="R28" s="42"/>
      <c r="S28" s="44">
        <v>2290556</v>
      </c>
      <c r="T28" s="42"/>
      <c r="U28" s="44">
        <v>2290556</v>
      </c>
      <c r="W28" s="31">
        <f>U28/درآمد!$F$13</f>
        <v>1.4966758002020247E-6</v>
      </c>
    </row>
    <row r="29" spans="1:23" ht="21.75" customHeight="1" x14ac:dyDescent="0.2">
      <c r="A29" s="65" t="s">
        <v>153</v>
      </c>
      <c r="B29" s="65"/>
      <c r="D29" s="44">
        <v>0</v>
      </c>
      <c r="E29" s="42"/>
      <c r="F29" s="44">
        <v>0</v>
      </c>
      <c r="G29" s="42"/>
      <c r="H29" s="44">
        <v>0</v>
      </c>
      <c r="I29" s="42"/>
      <c r="J29" s="44">
        <v>0</v>
      </c>
      <c r="K29" s="42"/>
      <c r="L29" s="31">
        <f t="shared" si="0"/>
        <v>0</v>
      </c>
      <c r="M29" s="42"/>
      <c r="N29" s="44">
        <v>0</v>
      </c>
      <c r="O29" s="42"/>
      <c r="P29" s="66">
        <v>0</v>
      </c>
      <c r="Q29" s="66"/>
      <c r="R29" s="42"/>
      <c r="S29" s="44">
        <v>0</v>
      </c>
      <c r="T29" s="42"/>
      <c r="U29" s="44">
        <v>0</v>
      </c>
      <c r="W29" s="31">
        <f>U29/درآمد!$F$13</f>
        <v>0</v>
      </c>
    </row>
    <row r="30" spans="1:23" ht="21.75" customHeight="1" x14ac:dyDescent="0.2">
      <c r="A30" s="65" t="s">
        <v>154</v>
      </c>
      <c r="B30" s="65"/>
      <c r="D30" s="44">
        <v>0</v>
      </c>
      <c r="E30" s="42"/>
      <c r="F30" s="44">
        <v>0</v>
      </c>
      <c r="G30" s="42"/>
      <c r="H30" s="44">
        <v>0</v>
      </c>
      <c r="I30" s="42"/>
      <c r="J30" s="44">
        <v>0</v>
      </c>
      <c r="K30" s="42"/>
      <c r="L30" s="31">
        <f t="shared" si="0"/>
        <v>0</v>
      </c>
      <c r="M30" s="42"/>
      <c r="N30" s="44">
        <v>0</v>
      </c>
      <c r="O30" s="42"/>
      <c r="P30" s="66">
        <v>0</v>
      </c>
      <c r="Q30" s="66"/>
      <c r="R30" s="42"/>
      <c r="S30" s="44">
        <v>20527642027</v>
      </c>
      <c r="T30" s="42"/>
      <c r="U30" s="44">
        <v>20527642027</v>
      </c>
      <c r="W30" s="31">
        <f>U30/درآمد!$F$13</f>
        <v>1.3412998877574238E-2</v>
      </c>
    </row>
    <row r="31" spans="1:23" ht="21.75" customHeight="1" x14ac:dyDescent="0.2">
      <c r="A31" s="65" t="s">
        <v>155</v>
      </c>
      <c r="B31" s="65"/>
      <c r="D31" s="44">
        <v>0</v>
      </c>
      <c r="E31" s="42"/>
      <c r="F31" s="44">
        <v>0</v>
      </c>
      <c r="G31" s="42"/>
      <c r="H31" s="44">
        <v>0</v>
      </c>
      <c r="I31" s="42"/>
      <c r="J31" s="44">
        <v>0</v>
      </c>
      <c r="K31" s="42"/>
      <c r="L31" s="31">
        <f t="shared" si="0"/>
        <v>0</v>
      </c>
      <c r="M31" s="42"/>
      <c r="N31" s="44">
        <v>0</v>
      </c>
      <c r="O31" s="42"/>
      <c r="P31" s="66">
        <v>0</v>
      </c>
      <c r="Q31" s="66"/>
      <c r="R31" s="42"/>
      <c r="S31" s="44">
        <v>-34555660</v>
      </c>
      <c r="T31" s="42"/>
      <c r="U31" s="44">
        <v>-34555660</v>
      </c>
      <c r="W31" s="31">
        <f>U31/درآمد!$F$13</f>
        <v>-2.2579068174717884E-5</v>
      </c>
    </row>
    <row r="32" spans="1:23" ht="21.75" customHeight="1" x14ac:dyDescent="0.2">
      <c r="A32" s="65" t="s">
        <v>156</v>
      </c>
      <c r="B32" s="65"/>
      <c r="D32" s="44">
        <v>0</v>
      </c>
      <c r="E32" s="42"/>
      <c r="F32" s="44">
        <v>0</v>
      </c>
      <c r="G32" s="42"/>
      <c r="H32" s="44">
        <v>0</v>
      </c>
      <c r="I32" s="42"/>
      <c r="J32" s="44">
        <v>0</v>
      </c>
      <c r="K32" s="42"/>
      <c r="L32" s="31">
        <f t="shared" si="0"/>
        <v>0</v>
      </c>
      <c r="M32" s="42"/>
      <c r="N32" s="44">
        <v>0</v>
      </c>
      <c r="O32" s="42"/>
      <c r="P32" s="66">
        <v>0</v>
      </c>
      <c r="Q32" s="66"/>
      <c r="R32" s="42"/>
      <c r="S32" s="44">
        <v>63317261680</v>
      </c>
      <c r="T32" s="42"/>
      <c r="U32" s="44">
        <v>63317261680</v>
      </c>
      <c r="W32" s="31">
        <f>U32/درآمد!$F$13</f>
        <v>4.137223158548186E-2</v>
      </c>
    </row>
    <row r="33" spans="1:23" ht="21.75" customHeight="1" x14ac:dyDescent="0.2">
      <c r="A33" s="65" t="s">
        <v>157</v>
      </c>
      <c r="B33" s="65"/>
      <c r="D33" s="44">
        <v>0</v>
      </c>
      <c r="E33" s="42"/>
      <c r="F33" s="44">
        <v>0</v>
      </c>
      <c r="G33" s="42"/>
      <c r="H33" s="44">
        <v>0</v>
      </c>
      <c r="I33" s="42"/>
      <c r="J33" s="44">
        <v>0</v>
      </c>
      <c r="K33" s="42"/>
      <c r="L33" s="31">
        <f t="shared" si="0"/>
        <v>0</v>
      </c>
      <c r="M33" s="42"/>
      <c r="N33" s="44">
        <v>0</v>
      </c>
      <c r="O33" s="42"/>
      <c r="P33" s="66">
        <v>0</v>
      </c>
      <c r="Q33" s="66"/>
      <c r="R33" s="42"/>
      <c r="S33" s="44">
        <v>864885411</v>
      </c>
      <c r="T33" s="42"/>
      <c r="U33" s="44">
        <v>864885411</v>
      </c>
      <c r="W33" s="31">
        <f>U33/درآمد!$F$13</f>
        <v>5.6512613731839862E-4</v>
      </c>
    </row>
    <row r="34" spans="1:23" ht="21.75" customHeight="1" x14ac:dyDescent="0.2">
      <c r="A34" s="65" t="s">
        <v>35</v>
      </c>
      <c r="B34" s="65"/>
      <c r="D34" s="44">
        <v>7038247012</v>
      </c>
      <c r="E34" s="42"/>
      <c r="F34" s="44">
        <v>16437944819</v>
      </c>
      <c r="G34" s="42"/>
      <c r="H34" s="44">
        <v>0</v>
      </c>
      <c r="I34" s="42"/>
      <c r="J34" s="44">
        <v>23476191831</v>
      </c>
      <c r="K34" s="42"/>
      <c r="L34" s="31">
        <f t="shared" si="0"/>
        <v>2.2612358909858061</v>
      </c>
      <c r="M34" s="42"/>
      <c r="N34" s="44">
        <v>7038247012</v>
      </c>
      <c r="O34" s="42"/>
      <c r="P34" s="66">
        <v>21645318607</v>
      </c>
      <c r="Q34" s="66"/>
      <c r="R34" s="42"/>
      <c r="S34" s="44">
        <v>1417638772</v>
      </c>
      <c r="T34" s="42"/>
      <c r="U34" s="44">
        <v>30101204391</v>
      </c>
      <c r="W34" s="31">
        <f>U34/درآمد!$F$13</f>
        <v>1.9668475326053859E-2</v>
      </c>
    </row>
    <row r="35" spans="1:23" ht="21.75" customHeight="1" x14ac:dyDescent="0.2">
      <c r="A35" s="65" t="s">
        <v>158</v>
      </c>
      <c r="B35" s="65"/>
      <c r="D35" s="44">
        <v>0</v>
      </c>
      <c r="E35" s="42"/>
      <c r="F35" s="44">
        <v>0</v>
      </c>
      <c r="G35" s="42"/>
      <c r="H35" s="44">
        <v>0</v>
      </c>
      <c r="I35" s="42"/>
      <c r="J35" s="44">
        <v>0</v>
      </c>
      <c r="K35" s="42"/>
      <c r="L35" s="31">
        <f t="shared" si="0"/>
        <v>0</v>
      </c>
      <c r="M35" s="42"/>
      <c r="N35" s="44">
        <v>0</v>
      </c>
      <c r="O35" s="42"/>
      <c r="P35" s="66">
        <v>0</v>
      </c>
      <c r="Q35" s="66"/>
      <c r="R35" s="42"/>
      <c r="S35" s="44">
        <v>869083119</v>
      </c>
      <c r="T35" s="42"/>
      <c r="U35" s="44">
        <v>869083119</v>
      </c>
      <c r="W35" s="31">
        <f>U35/درآمد!$F$13</f>
        <v>5.6786896830786772E-4</v>
      </c>
    </row>
    <row r="36" spans="1:23" ht="21.75" customHeight="1" x14ac:dyDescent="0.2">
      <c r="A36" s="65" t="s">
        <v>66</v>
      </c>
      <c r="B36" s="65"/>
      <c r="D36" s="44">
        <v>0</v>
      </c>
      <c r="E36" s="42"/>
      <c r="F36" s="44">
        <v>-36829813261</v>
      </c>
      <c r="G36" s="42"/>
      <c r="H36" s="44">
        <v>0</v>
      </c>
      <c r="I36" s="42"/>
      <c r="J36" s="44">
        <v>-36829813261</v>
      </c>
      <c r="K36" s="42"/>
      <c r="L36" s="31">
        <f t="shared" si="0"/>
        <v>-3.5474618798312458</v>
      </c>
      <c r="M36" s="42"/>
      <c r="N36" s="44">
        <v>0</v>
      </c>
      <c r="O36" s="42"/>
      <c r="P36" s="66">
        <v>345731764987</v>
      </c>
      <c r="Q36" s="66"/>
      <c r="R36" s="42"/>
      <c r="S36" s="44">
        <v>129780335880</v>
      </c>
      <c r="T36" s="42"/>
      <c r="U36" s="44">
        <v>475512100867</v>
      </c>
      <c r="W36" s="31">
        <f>U36/درآمد!$F$13</f>
        <v>0.31070511005662516</v>
      </c>
    </row>
    <row r="37" spans="1:23" ht="21.75" customHeight="1" x14ac:dyDescent="0.2">
      <c r="A37" s="65" t="s">
        <v>159</v>
      </c>
      <c r="B37" s="65"/>
      <c r="D37" s="44">
        <v>0</v>
      </c>
      <c r="E37" s="42"/>
      <c r="F37" s="44">
        <v>0</v>
      </c>
      <c r="G37" s="42"/>
      <c r="H37" s="44">
        <v>0</v>
      </c>
      <c r="I37" s="42"/>
      <c r="J37" s="44">
        <v>0</v>
      </c>
      <c r="K37" s="42"/>
      <c r="L37" s="31">
        <f t="shared" si="0"/>
        <v>0</v>
      </c>
      <c r="M37" s="42"/>
      <c r="N37" s="44">
        <v>0</v>
      </c>
      <c r="O37" s="42"/>
      <c r="P37" s="66">
        <v>0</v>
      </c>
      <c r="Q37" s="66"/>
      <c r="R37" s="42"/>
      <c r="S37" s="44">
        <v>-610431764</v>
      </c>
      <c r="T37" s="42"/>
      <c r="U37" s="44">
        <v>-610431764</v>
      </c>
      <c r="W37" s="31">
        <f>U37/درآمد!$F$13</f>
        <v>-3.9886317944352087E-4</v>
      </c>
    </row>
    <row r="38" spans="1:23" ht="21.75" customHeight="1" x14ac:dyDescent="0.2">
      <c r="A38" s="65" t="s">
        <v>160</v>
      </c>
      <c r="B38" s="65"/>
      <c r="D38" s="44">
        <v>0</v>
      </c>
      <c r="E38" s="42"/>
      <c r="F38" s="44">
        <v>0</v>
      </c>
      <c r="G38" s="42"/>
      <c r="H38" s="44">
        <v>0</v>
      </c>
      <c r="I38" s="42"/>
      <c r="J38" s="44">
        <v>0</v>
      </c>
      <c r="K38" s="42"/>
      <c r="L38" s="31">
        <f t="shared" si="0"/>
        <v>0</v>
      </c>
      <c r="M38" s="42"/>
      <c r="N38" s="44">
        <v>0</v>
      </c>
      <c r="O38" s="42"/>
      <c r="P38" s="66">
        <v>0</v>
      </c>
      <c r="Q38" s="66"/>
      <c r="R38" s="42"/>
      <c r="S38" s="44">
        <v>0</v>
      </c>
      <c r="T38" s="42"/>
      <c r="U38" s="44">
        <v>0</v>
      </c>
      <c r="W38" s="31">
        <f>U38/درآمد!$F$13</f>
        <v>0</v>
      </c>
    </row>
    <row r="39" spans="1:23" ht="21.75" customHeight="1" x14ac:dyDescent="0.2">
      <c r="A39" s="65" t="s">
        <v>161</v>
      </c>
      <c r="B39" s="65"/>
      <c r="D39" s="44">
        <v>0</v>
      </c>
      <c r="E39" s="42"/>
      <c r="F39" s="44">
        <v>0</v>
      </c>
      <c r="G39" s="42"/>
      <c r="H39" s="44">
        <v>0</v>
      </c>
      <c r="I39" s="42"/>
      <c r="J39" s="44">
        <v>0</v>
      </c>
      <c r="K39" s="42"/>
      <c r="L39" s="31">
        <f t="shared" si="0"/>
        <v>0</v>
      </c>
      <c r="M39" s="42"/>
      <c r="N39" s="44">
        <v>0</v>
      </c>
      <c r="O39" s="42"/>
      <c r="P39" s="66">
        <v>0</v>
      </c>
      <c r="Q39" s="66"/>
      <c r="R39" s="42"/>
      <c r="S39" s="44">
        <v>67844015</v>
      </c>
      <c r="T39" s="42"/>
      <c r="U39" s="44">
        <v>67844015</v>
      </c>
      <c r="W39" s="31">
        <f>U39/درآمد!$F$13</f>
        <v>4.4330064595252491E-5</v>
      </c>
    </row>
    <row r="40" spans="1:23" ht="21.75" customHeight="1" x14ac:dyDescent="0.2">
      <c r="A40" s="65" t="s">
        <v>162</v>
      </c>
      <c r="B40" s="65"/>
      <c r="D40" s="44">
        <v>0</v>
      </c>
      <c r="E40" s="42"/>
      <c r="F40" s="44">
        <v>0</v>
      </c>
      <c r="G40" s="42"/>
      <c r="H40" s="44">
        <v>0</v>
      </c>
      <c r="I40" s="42"/>
      <c r="J40" s="44">
        <v>0</v>
      </c>
      <c r="K40" s="42"/>
      <c r="L40" s="31">
        <f t="shared" si="0"/>
        <v>0</v>
      </c>
      <c r="M40" s="42"/>
      <c r="N40" s="44">
        <v>0</v>
      </c>
      <c r="O40" s="42"/>
      <c r="P40" s="66">
        <v>0</v>
      </c>
      <c r="Q40" s="66"/>
      <c r="R40" s="42"/>
      <c r="S40" s="44">
        <v>1747916021</v>
      </c>
      <c r="T40" s="42"/>
      <c r="U40" s="44">
        <v>1747916021</v>
      </c>
      <c r="W40" s="31">
        <f>U40/درآمد!$F$13</f>
        <v>1.1421085576672711E-3</v>
      </c>
    </row>
    <row r="41" spans="1:23" ht="21.75" customHeight="1" x14ac:dyDescent="0.2">
      <c r="A41" s="65" t="s">
        <v>40</v>
      </c>
      <c r="B41" s="65"/>
      <c r="D41" s="44">
        <v>574242524</v>
      </c>
      <c r="E41" s="42"/>
      <c r="F41" s="44">
        <v>928704191</v>
      </c>
      <c r="G41" s="42"/>
      <c r="H41" s="44">
        <v>0</v>
      </c>
      <c r="I41" s="42"/>
      <c r="J41" s="44">
        <v>1502946715</v>
      </c>
      <c r="K41" s="42"/>
      <c r="L41" s="31">
        <f t="shared" si="0"/>
        <v>0.14476440977575925</v>
      </c>
      <c r="M41" s="42"/>
      <c r="N41" s="44">
        <v>574242524</v>
      </c>
      <c r="O41" s="42"/>
      <c r="P41" s="66">
        <v>13071410986</v>
      </c>
      <c r="Q41" s="66"/>
      <c r="R41" s="42"/>
      <c r="S41" s="44">
        <v>2823162304</v>
      </c>
      <c r="T41" s="42"/>
      <c r="U41" s="44">
        <v>16468815814</v>
      </c>
      <c r="W41" s="31">
        <f>U41/درآمد!$F$13</f>
        <v>1.0760914855082437E-2</v>
      </c>
    </row>
    <row r="42" spans="1:23" ht="21.75" customHeight="1" x14ac:dyDescent="0.2">
      <c r="A42" s="65" t="s">
        <v>163</v>
      </c>
      <c r="B42" s="65"/>
      <c r="D42" s="44">
        <v>0</v>
      </c>
      <c r="E42" s="42"/>
      <c r="F42" s="44">
        <v>0</v>
      </c>
      <c r="G42" s="42"/>
      <c r="H42" s="44">
        <v>0</v>
      </c>
      <c r="I42" s="42"/>
      <c r="J42" s="44">
        <v>0</v>
      </c>
      <c r="K42" s="42"/>
      <c r="L42" s="31">
        <f t="shared" si="0"/>
        <v>0</v>
      </c>
      <c r="M42" s="42"/>
      <c r="N42" s="44">
        <v>0</v>
      </c>
      <c r="O42" s="42"/>
      <c r="P42" s="66">
        <v>0</v>
      </c>
      <c r="Q42" s="66"/>
      <c r="R42" s="42"/>
      <c r="S42" s="44">
        <v>-260519764</v>
      </c>
      <c r="T42" s="42"/>
      <c r="U42" s="44">
        <v>-260519764</v>
      </c>
      <c r="W42" s="31">
        <f>U42/درآمد!$F$13</f>
        <v>-1.70226628929021E-4</v>
      </c>
    </row>
    <row r="43" spans="1:23" ht="21.75" customHeight="1" x14ac:dyDescent="0.2">
      <c r="A43" s="65" t="s">
        <v>49</v>
      </c>
      <c r="B43" s="65"/>
      <c r="D43" s="44">
        <v>10392174506</v>
      </c>
      <c r="E43" s="42"/>
      <c r="F43" s="44">
        <v>-11656443757</v>
      </c>
      <c r="G43" s="42"/>
      <c r="H43" s="44">
        <v>0</v>
      </c>
      <c r="I43" s="42"/>
      <c r="J43" s="44">
        <v>-1264269251</v>
      </c>
      <c r="K43" s="42"/>
      <c r="L43" s="31">
        <f t="shared" si="0"/>
        <v>-0.12177490398830021</v>
      </c>
      <c r="M43" s="42"/>
      <c r="N43" s="44">
        <v>10392174506</v>
      </c>
      <c r="O43" s="42"/>
      <c r="P43" s="66">
        <v>-3254111856</v>
      </c>
      <c r="Q43" s="66"/>
      <c r="R43" s="42"/>
      <c r="S43" s="44">
        <v>0</v>
      </c>
      <c r="T43" s="42"/>
      <c r="U43" s="44">
        <v>7138062650</v>
      </c>
      <c r="W43" s="31">
        <f>U43/درآمد!$F$13</f>
        <v>4.6640927480406215E-3</v>
      </c>
    </row>
    <row r="44" spans="1:23" ht="21.75" customHeight="1" x14ac:dyDescent="0.2">
      <c r="A44" s="65" t="s">
        <v>50</v>
      </c>
      <c r="B44" s="65"/>
      <c r="D44" s="44">
        <v>0</v>
      </c>
      <c r="E44" s="42"/>
      <c r="F44" s="44">
        <v>-1624147536</v>
      </c>
      <c r="G44" s="42"/>
      <c r="H44" s="44">
        <v>0</v>
      </c>
      <c r="I44" s="42"/>
      <c r="J44" s="44">
        <v>-1624147536</v>
      </c>
      <c r="K44" s="42"/>
      <c r="L44" s="31">
        <f t="shared" si="0"/>
        <v>-0.15643851980327439</v>
      </c>
      <c r="M44" s="42"/>
      <c r="N44" s="44">
        <v>1860000000</v>
      </c>
      <c r="O44" s="42"/>
      <c r="P44" s="66">
        <v>6952192686</v>
      </c>
      <c r="Q44" s="66"/>
      <c r="R44" s="42"/>
      <c r="S44" s="44">
        <v>0</v>
      </c>
      <c r="T44" s="42"/>
      <c r="U44" s="44">
        <v>8812192686</v>
      </c>
      <c r="W44" s="31">
        <f>U44/درآمد!$F$13</f>
        <v>5.7579886891451154E-3</v>
      </c>
    </row>
    <row r="45" spans="1:23" ht="21.75" customHeight="1" x14ac:dyDescent="0.2">
      <c r="A45" s="65" t="s">
        <v>20</v>
      </c>
      <c r="B45" s="65"/>
      <c r="D45" s="44">
        <v>3895703651</v>
      </c>
      <c r="E45" s="42"/>
      <c r="F45" s="44">
        <v>-4144943659</v>
      </c>
      <c r="G45" s="42"/>
      <c r="H45" s="44">
        <v>0</v>
      </c>
      <c r="I45" s="42"/>
      <c r="J45" s="44">
        <v>-249240008</v>
      </c>
      <c r="K45" s="42"/>
      <c r="L45" s="31">
        <f t="shared" si="0"/>
        <v>-2.4006894117084857E-2</v>
      </c>
      <c r="M45" s="42"/>
      <c r="N45" s="44">
        <v>3895703651</v>
      </c>
      <c r="O45" s="42"/>
      <c r="P45" s="66">
        <v>17009895562</v>
      </c>
      <c r="Q45" s="66"/>
      <c r="R45" s="42"/>
      <c r="S45" s="44">
        <v>0</v>
      </c>
      <c r="T45" s="42"/>
      <c r="U45" s="44">
        <v>20905599213</v>
      </c>
      <c r="W45" s="31">
        <f>U45/درآمد!$F$13</f>
        <v>1.3659960477202736E-2</v>
      </c>
    </row>
    <row r="46" spans="1:23" ht="21.75" customHeight="1" x14ac:dyDescent="0.2">
      <c r="A46" s="65" t="s">
        <v>43</v>
      </c>
      <c r="B46" s="65"/>
      <c r="D46" s="44">
        <v>343312263</v>
      </c>
      <c r="E46" s="42"/>
      <c r="F46" s="44">
        <v>404846159</v>
      </c>
      <c r="G46" s="42"/>
      <c r="H46" s="44">
        <v>0</v>
      </c>
      <c r="I46" s="42"/>
      <c r="J46" s="44">
        <v>748158422</v>
      </c>
      <c r="K46" s="42"/>
      <c r="L46" s="31">
        <f t="shared" si="0"/>
        <v>7.2062909016434029E-2</v>
      </c>
      <c r="M46" s="42"/>
      <c r="N46" s="44">
        <v>343312263</v>
      </c>
      <c r="O46" s="42"/>
      <c r="P46" s="66">
        <v>1711919032</v>
      </c>
      <c r="Q46" s="66"/>
      <c r="R46" s="42"/>
      <c r="S46" s="44">
        <v>0</v>
      </c>
      <c r="T46" s="42"/>
      <c r="U46" s="44">
        <v>2055231295</v>
      </c>
      <c r="W46" s="31">
        <f>U46/درآمد!$F$13</f>
        <v>1.3429119144191927E-3</v>
      </c>
    </row>
    <row r="47" spans="1:23" ht="21.75" customHeight="1" x14ac:dyDescent="0.2">
      <c r="A47" s="65" t="s">
        <v>37</v>
      </c>
      <c r="B47" s="65"/>
      <c r="D47" s="44">
        <v>0</v>
      </c>
      <c r="E47" s="42"/>
      <c r="F47" s="44">
        <v>-4148958705</v>
      </c>
      <c r="G47" s="42"/>
      <c r="H47" s="44">
        <v>0</v>
      </c>
      <c r="I47" s="42"/>
      <c r="J47" s="44">
        <v>-4148958705</v>
      </c>
      <c r="K47" s="42"/>
      <c r="L47" s="31">
        <f t="shared" si="0"/>
        <v>-0.39962930962148141</v>
      </c>
      <c r="M47" s="42"/>
      <c r="N47" s="44">
        <v>3705712229</v>
      </c>
      <c r="O47" s="42"/>
      <c r="P47" s="66">
        <v>-15635130268</v>
      </c>
      <c r="Q47" s="66"/>
      <c r="R47" s="42"/>
      <c r="S47" s="44">
        <v>0</v>
      </c>
      <c r="T47" s="42"/>
      <c r="U47" s="44">
        <v>-11929418039</v>
      </c>
      <c r="W47" s="31">
        <f>U47/درآمد!$F$13</f>
        <v>-7.7948198120739208E-3</v>
      </c>
    </row>
    <row r="48" spans="1:23" ht="21.75" customHeight="1" x14ac:dyDescent="0.2">
      <c r="A48" s="65" t="s">
        <v>55</v>
      </c>
      <c r="B48" s="65"/>
      <c r="D48" s="44">
        <v>0</v>
      </c>
      <c r="E48" s="42"/>
      <c r="F48" s="44">
        <v>-3749501969</v>
      </c>
      <c r="G48" s="42"/>
      <c r="H48" s="44">
        <v>0</v>
      </c>
      <c r="I48" s="42"/>
      <c r="J48" s="44">
        <v>-3749501969</v>
      </c>
      <c r="K48" s="42"/>
      <c r="L48" s="31">
        <f t="shared" si="0"/>
        <v>-0.36115348207493309</v>
      </c>
      <c r="M48" s="42"/>
      <c r="N48" s="44">
        <v>14321143700</v>
      </c>
      <c r="O48" s="42"/>
      <c r="P48" s="66">
        <v>35643222497</v>
      </c>
      <c r="Q48" s="66"/>
      <c r="R48" s="42"/>
      <c r="S48" s="44">
        <v>0</v>
      </c>
      <c r="T48" s="42"/>
      <c r="U48" s="44">
        <v>49964366197</v>
      </c>
      <c r="W48" s="31">
        <f>U48/درآمد!$F$13</f>
        <v>3.2647295136849726E-2</v>
      </c>
    </row>
    <row r="49" spans="1:23" ht="21.75" customHeight="1" x14ac:dyDescent="0.2">
      <c r="A49" s="65" t="s">
        <v>54</v>
      </c>
      <c r="B49" s="65"/>
      <c r="D49" s="44">
        <v>295322377</v>
      </c>
      <c r="E49" s="42"/>
      <c r="F49" s="44">
        <v>5953619</v>
      </c>
      <c r="G49" s="42"/>
      <c r="H49" s="44">
        <v>0</v>
      </c>
      <c r="I49" s="42"/>
      <c r="J49" s="44">
        <v>301275996</v>
      </c>
      <c r="K49" s="42"/>
      <c r="L49" s="31">
        <f t="shared" si="0"/>
        <v>2.9019020638096273E-2</v>
      </c>
      <c r="M49" s="42"/>
      <c r="N49" s="44">
        <v>295322377</v>
      </c>
      <c r="O49" s="42"/>
      <c r="P49" s="66">
        <v>911270910</v>
      </c>
      <c r="Q49" s="66"/>
      <c r="R49" s="42"/>
      <c r="S49" s="44">
        <v>0</v>
      </c>
      <c r="T49" s="42"/>
      <c r="U49" s="44">
        <v>1206593287</v>
      </c>
      <c r="W49" s="31">
        <f>U49/درآمد!$F$13</f>
        <v>7.8840201826068258E-4</v>
      </c>
    </row>
    <row r="50" spans="1:23" ht="21.75" customHeight="1" x14ac:dyDescent="0.2">
      <c r="A50" s="65" t="s">
        <v>57</v>
      </c>
      <c r="B50" s="65"/>
      <c r="D50" s="44">
        <v>0</v>
      </c>
      <c r="E50" s="42"/>
      <c r="F50" s="44">
        <v>-5530086319</v>
      </c>
      <c r="G50" s="42"/>
      <c r="H50" s="44">
        <v>0</v>
      </c>
      <c r="I50" s="42"/>
      <c r="J50" s="44">
        <v>-5530086319</v>
      </c>
      <c r="K50" s="42"/>
      <c r="L50" s="31">
        <f t="shared" si="0"/>
        <v>-0.5326600564006263</v>
      </c>
      <c r="M50" s="42"/>
      <c r="N50" s="44">
        <v>3697320480</v>
      </c>
      <c r="O50" s="42"/>
      <c r="P50" s="66">
        <v>17287155207</v>
      </c>
      <c r="Q50" s="66"/>
      <c r="R50" s="42"/>
      <c r="S50" s="44">
        <v>0</v>
      </c>
      <c r="T50" s="42"/>
      <c r="U50" s="44">
        <v>20984475687</v>
      </c>
      <c r="W50" s="31">
        <f>U50/درآمد!$F$13</f>
        <v>1.3711499278193004E-2</v>
      </c>
    </row>
    <row r="51" spans="1:23" ht="21.75" customHeight="1" x14ac:dyDescent="0.2">
      <c r="A51" s="65" t="s">
        <v>53</v>
      </c>
      <c r="B51" s="65"/>
      <c r="D51" s="44">
        <v>0</v>
      </c>
      <c r="E51" s="42"/>
      <c r="F51" s="44">
        <v>-21503409444</v>
      </c>
      <c r="G51" s="42"/>
      <c r="H51" s="44">
        <v>0</v>
      </c>
      <c r="I51" s="42"/>
      <c r="J51" s="44">
        <v>-21503409444</v>
      </c>
      <c r="K51" s="42"/>
      <c r="L51" s="31">
        <f t="shared" si="0"/>
        <v>-2.0712167272857354</v>
      </c>
      <c r="M51" s="42"/>
      <c r="N51" s="44">
        <v>8540097481</v>
      </c>
      <c r="O51" s="42"/>
      <c r="P51" s="66">
        <v>24409086004</v>
      </c>
      <c r="Q51" s="66"/>
      <c r="R51" s="42"/>
      <c r="S51" s="44">
        <v>0</v>
      </c>
      <c r="T51" s="42"/>
      <c r="U51" s="44">
        <v>32949183485</v>
      </c>
      <c r="W51" s="31">
        <f>U51/درآمد!$F$13</f>
        <v>2.1529377827224354E-2</v>
      </c>
    </row>
    <row r="52" spans="1:23" ht="21.75" customHeight="1" x14ac:dyDescent="0.2">
      <c r="A52" s="65" t="s">
        <v>44</v>
      </c>
      <c r="B52" s="65"/>
      <c r="D52" s="44">
        <v>0</v>
      </c>
      <c r="E52" s="42"/>
      <c r="F52" s="44">
        <v>10578094334</v>
      </c>
      <c r="G52" s="42"/>
      <c r="H52" s="44">
        <v>0</v>
      </c>
      <c r="I52" s="42"/>
      <c r="J52" s="44">
        <v>10578094334</v>
      </c>
      <c r="K52" s="42"/>
      <c r="L52" s="31">
        <f t="shared" si="0"/>
        <v>1.0188861438203503</v>
      </c>
      <c r="M52" s="42"/>
      <c r="N52" s="44">
        <v>3622500000</v>
      </c>
      <c r="O52" s="42"/>
      <c r="P52" s="66">
        <v>42781236564</v>
      </c>
      <c r="Q52" s="66"/>
      <c r="R52" s="42"/>
      <c r="S52" s="44">
        <v>0</v>
      </c>
      <c r="T52" s="42"/>
      <c r="U52" s="44">
        <v>46403736564</v>
      </c>
      <c r="W52" s="31">
        <f>U52/درآمد!$F$13</f>
        <v>3.0320738525619392E-2</v>
      </c>
    </row>
    <row r="53" spans="1:23" ht="21.75" customHeight="1" x14ac:dyDescent="0.2">
      <c r="A53" s="65" t="s">
        <v>51</v>
      </c>
      <c r="B53" s="65"/>
      <c r="D53" s="44">
        <v>0</v>
      </c>
      <c r="E53" s="42"/>
      <c r="F53" s="44">
        <v>-1779325981</v>
      </c>
      <c r="G53" s="42"/>
      <c r="H53" s="44">
        <v>0</v>
      </c>
      <c r="I53" s="42"/>
      <c r="J53" s="44">
        <v>-1779325981</v>
      </c>
      <c r="K53" s="42"/>
      <c r="L53" s="31">
        <f t="shared" si="0"/>
        <v>-0.17138536773616675</v>
      </c>
      <c r="M53" s="42"/>
      <c r="N53" s="44">
        <v>4063999300</v>
      </c>
      <c r="O53" s="42"/>
      <c r="P53" s="66">
        <v>1450868884</v>
      </c>
      <c r="Q53" s="66"/>
      <c r="R53" s="42"/>
      <c r="S53" s="44">
        <v>0</v>
      </c>
      <c r="T53" s="42"/>
      <c r="U53" s="44">
        <v>5514868184</v>
      </c>
      <c r="W53" s="31">
        <f>U53/درآمد!$F$13</f>
        <v>3.6034786978781075E-3</v>
      </c>
    </row>
    <row r="54" spans="1:23" ht="21.75" customHeight="1" x14ac:dyDescent="0.2">
      <c r="A54" s="65" t="s">
        <v>25</v>
      </c>
      <c r="B54" s="65"/>
      <c r="D54" s="44">
        <v>3617749494</v>
      </c>
      <c r="E54" s="42"/>
      <c r="F54" s="44">
        <v>-10843115561</v>
      </c>
      <c r="G54" s="42"/>
      <c r="H54" s="44">
        <v>0</v>
      </c>
      <c r="I54" s="42"/>
      <c r="J54" s="44">
        <v>-7225366067</v>
      </c>
      <c r="K54" s="42"/>
      <c r="L54" s="31">
        <f t="shared" si="0"/>
        <v>-0.69595005841777557</v>
      </c>
      <c r="M54" s="42"/>
      <c r="N54" s="44">
        <v>3617749494</v>
      </c>
      <c r="O54" s="42"/>
      <c r="P54" s="66">
        <v>-2155055372</v>
      </c>
      <c r="Q54" s="66"/>
      <c r="R54" s="42"/>
      <c r="S54" s="44">
        <v>0</v>
      </c>
      <c r="T54" s="42"/>
      <c r="U54" s="44">
        <v>1462694122</v>
      </c>
      <c r="W54" s="31">
        <f>U54/درآمد!$F$13</f>
        <v>9.5574126783852823E-4</v>
      </c>
    </row>
    <row r="55" spans="1:23" ht="21.75" customHeight="1" x14ac:dyDescent="0.2">
      <c r="A55" s="65" t="s">
        <v>38</v>
      </c>
      <c r="B55" s="65"/>
      <c r="D55" s="44">
        <v>1285112857</v>
      </c>
      <c r="E55" s="42"/>
      <c r="F55" s="44">
        <v>7190300389</v>
      </c>
      <c r="G55" s="42"/>
      <c r="H55" s="44">
        <v>0</v>
      </c>
      <c r="I55" s="42"/>
      <c r="J55" s="44">
        <v>8475413246</v>
      </c>
      <c r="K55" s="42"/>
      <c r="L55" s="31">
        <f t="shared" si="0"/>
        <v>0.81635508692192171</v>
      </c>
      <c r="M55" s="42"/>
      <c r="N55" s="44">
        <v>1285112857</v>
      </c>
      <c r="O55" s="42"/>
      <c r="P55" s="66">
        <v>12958712860</v>
      </c>
      <c r="Q55" s="66"/>
      <c r="R55" s="42"/>
      <c r="S55" s="44">
        <v>0</v>
      </c>
      <c r="T55" s="42"/>
      <c r="U55" s="44">
        <v>14243825717</v>
      </c>
      <c r="W55" s="31">
        <f>U55/درآمد!$F$13</f>
        <v>9.3070805747290843E-3</v>
      </c>
    </row>
    <row r="56" spans="1:23" ht="21.75" customHeight="1" x14ac:dyDescent="0.2">
      <c r="A56" s="65" t="s">
        <v>47</v>
      </c>
      <c r="B56" s="65"/>
      <c r="D56" s="44">
        <v>0</v>
      </c>
      <c r="E56" s="42"/>
      <c r="F56" s="44">
        <v>15489275561</v>
      </c>
      <c r="G56" s="42"/>
      <c r="H56" s="44">
        <v>0</v>
      </c>
      <c r="I56" s="42"/>
      <c r="J56" s="44">
        <v>15489275561</v>
      </c>
      <c r="K56" s="42"/>
      <c r="L56" s="31">
        <f t="shared" si="0"/>
        <v>1.491933022018187</v>
      </c>
      <c r="M56" s="42"/>
      <c r="N56" s="44">
        <v>8125722400</v>
      </c>
      <c r="O56" s="42"/>
      <c r="P56" s="66">
        <v>94411403872</v>
      </c>
      <c r="Q56" s="66"/>
      <c r="R56" s="42"/>
      <c r="S56" s="44">
        <v>0</v>
      </c>
      <c r="T56" s="42"/>
      <c r="U56" s="44">
        <v>102537126272</v>
      </c>
      <c r="W56" s="31">
        <f>U56/درآمد!$F$13</f>
        <v>6.6998945021890591E-2</v>
      </c>
    </row>
    <row r="57" spans="1:23" ht="21.75" customHeight="1" x14ac:dyDescent="0.2">
      <c r="A57" s="65" t="s">
        <v>62</v>
      </c>
      <c r="B57" s="65"/>
      <c r="D57" s="44">
        <v>0</v>
      </c>
      <c r="E57" s="42"/>
      <c r="F57" s="44">
        <v>1155002280</v>
      </c>
      <c r="G57" s="42"/>
      <c r="H57" s="44">
        <v>0</v>
      </c>
      <c r="I57" s="42"/>
      <c r="J57" s="44">
        <v>1155002280</v>
      </c>
      <c r="K57" s="42"/>
      <c r="L57" s="31">
        <f t="shared" si="0"/>
        <v>0.11125026701552504</v>
      </c>
      <c r="M57" s="42"/>
      <c r="N57" s="44">
        <v>215381362</v>
      </c>
      <c r="O57" s="42"/>
      <c r="P57" s="66">
        <v>2429150346</v>
      </c>
      <c r="Q57" s="66"/>
      <c r="R57" s="42"/>
      <c r="S57" s="44">
        <v>0</v>
      </c>
      <c r="T57" s="42"/>
      <c r="U57" s="44">
        <v>2644531708</v>
      </c>
      <c r="W57" s="31">
        <f>U57/درآمد!$F$13</f>
        <v>1.7279676245551415E-3</v>
      </c>
    </row>
    <row r="58" spans="1:23" ht="21.75" customHeight="1" x14ac:dyDescent="0.2">
      <c r="A58" s="65" t="s">
        <v>30</v>
      </c>
      <c r="B58" s="65"/>
      <c r="D58" s="44">
        <v>4176966492</v>
      </c>
      <c r="E58" s="42"/>
      <c r="F58" s="44">
        <v>-197135197</v>
      </c>
      <c r="G58" s="42"/>
      <c r="H58" s="44">
        <v>0</v>
      </c>
      <c r="I58" s="42"/>
      <c r="J58" s="44">
        <v>3979831295</v>
      </c>
      <c r="K58" s="42"/>
      <c r="L58" s="31">
        <f t="shared" si="0"/>
        <v>0.38333889197646676</v>
      </c>
      <c r="M58" s="42"/>
      <c r="N58" s="44">
        <v>4176966492</v>
      </c>
      <c r="O58" s="42"/>
      <c r="P58" s="66">
        <v>6717478188</v>
      </c>
      <c r="Q58" s="66"/>
      <c r="R58" s="42"/>
      <c r="S58" s="44">
        <v>0</v>
      </c>
      <c r="T58" s="42"/>
      <c r="U58" s="44">
        <v>10894444680</v>
      </c>
      <c r="W58" s="31">
        <f>U58/درآمد!$F$13</f>
        <v>7.1185562410155832E-3</v>
      </c>
    </row>
    <row r="59" spans="1:23" ht="21.75" customHeight="1" x14ac:dyDescent="0.2">
      <c r="A59" s="65" t="s">
        <v>45</v>
      </c>
      <c r="B59" s="65"/>
      <c r="D59" s="44">
        <v>0</v>
      </c>
      <c r="E59" s="42"/>
      <c r="F59" s="44">
        <v>22324164400</v>
      </c>
      <c r="G59" s="42"/>
      <c r="H59" s="44">
        <v>0</v>
      </c>
      <c r="I59" s="42"/>
      <c r="J59" s="44">
        <v>22324164400</v>
      </c>
      <c r="K59" s="42"/>
      <c r="L59" s="31">
        <f t="shared" si="0"/>
        <v>2.1502721625783097</v>
      </c>
      <c r="M59" s="42"/>
      <c r="N59" s="44">
        <v>1380602402</v>
      </c>
      <c r="O59" s="42"/>
      <c r="P59" s="66">
        <v>46825062309</v>
      </c>
      <c r="Q59" s="66"/>
      <c r="R59" s="42"/>
      <c r="S59" s="44">
        <v>0</v>
      </c>
      <c r="T59" s="42"/>
      <c r="U59" s="44">
        <v>48205664711</v>
      </c>
      <c r="W59" s="31">
        <f>U59/درآمد!$F$13</f>
        <v>3.1498139231525633E-2</v>
      </c>
    </row>
    <row r="60" spans="1:23" ht="21.75" customHeight="1" x14ac:dyDescent="0.2">
      <c r="A60" s="65" t="s">
        <v>68</v>
      </c>
      <c r="B60" s="65"/>
      <c r="D60" s="44">
        <v>482951654</v>
      </c>
      <c r="E60" s="42"/>
      <c r="F60" s="44">
        <v>-484227760</v>
      </c>
      <c r="G60" s="42"/>
      <c r="H60" s="44">
        <v>0</v>
      </c>
      <c r="I60" s="42"/>
      <c r="J60" s="44">
        <v>-1276106</v>
      </c>
      <c r="K60" s="42"/>
      <c r="L60" s="31">
        <f t="shared" si="0"/>
        <v>-1.2291502423710679E-4</v>
      </c>
      <c r="M60" s="42"/>
      <c r="N60" s="44">
        <v>482951654</v>
      </c>
      <c r="O60" s="42"/>
      <c r="P60" s="66">
        <v>-143063393</v>
      </c>
      <c r="Q60" s="66"/>
      <c r="R60" s="42"/>
      <c r="S60" s="44">
        <v>0</v>
      </c>
      <c r="T60" s="42"/>
      <c r="U60" s="44">
        <v>339888261</v>
      </c>
      <c r="W60" s="31">
        <f>U60/درآمد!$F$13</f>
        <v>2.2208692344192834E-4</v>
      </c>
    </row>
    <row r="61" spans="1:23" ht="21.75" customHeight="1" x14ac:dyDescent="0.2">
      <c r="A61" s="65" t="s">
        <v>46</v>
      </c>
      <c r="B61" s="65"/>
      <c r="D61" s="44">
        <v>0</v>
      </c>
      <c r="E61" s="42"/>
      <c r="F61" s="44">
        <v>4249693955</v>
      </c>
      <c r="G61" s="42"/>
      <c r="H61" s="44">
        <v>0</v>
      </c>
      <c r="I61" s="42"/>
      <c r="J61" s="44">
        <v>4249693955</v>
      </c>
      <c r="K61" s="42"/>
      <c r="L61" s="31">
        <f t="shared" si="0"/>
        <v>0.40933216792265781</v>
      </c>
      <c r="M61" s="42"/>
      <c r="N61" s="44">
        <v>6308000000</v>
      </c>
      <c r="O61" s="42"/>
      <c r="P61" s="66">
        <v>35513945712</v>
      </c>
      <c r="Q61" s="66"/>
      <c r="R61" s="42"/>
      <c r="S61" s="44">
        <v>0</v>
      </c>
      <c r="T61" s="42"/>
      <c r="U61" s="44">
        <v>41821945712</v>
      </c>
      <c r="W61" s="31">
        <f>U61/درآمد!$F$13</f>
        <v>2.7326943355461833E-2</v>
      </c>
    </row>
    <row r="62" spans="1:23" ht="21.75" customHeight="1" x14ac:dyDescent="0.2">
      <c r="A62" s="65" t="s">
        <v>39</v>
      </c>
      <c r="B62" s="65"/>
      <c r="D62" s="44">
        <v>0</v>
      </c>
      <c r="E62" s="42"/>
      <c r="F62" s="44">
        <v>495765960</v>
      </c>
      <c r="G62" s="42"/>
      <c r="H62" s="44">
        <v>0</v>
      </c>
      <c r="I62" s="42"/>
      <c r="J62" s="44">
        <v>495765960</v>
      </c>
      <c r="K62" s="42"/>
      <c r="L62" s="31">
        <f t="shared" si="0"/>
        <v>4.7752369308923015E-2</v>
      </c>
      <c r="M62" s="42"/>
      <c r="N62" s="44">
        <v>11093715720</v>
      </c>
      <c r="O62" s="42"/>
      <c r="P62" s="66">
        <v>701256939</v>
      </c>
      <c r="Q62" s="66"/>
      <c r="R62" s="42"/>
      <c r="S62" s="44">
        <v>0</v>
      </c>
      <c r="T62" s="42"/>
      <c r="U62" s="44">
        <v>11794972659</v>
      </c>
      <c r="W62" s="31">
        <f>U62/درآمد!$F$13</f>
        <v>7.706971644775254E-3</v>
      </c>
    </row>
    <row r="63" spans="1:23" ht="21.75" customHeight="1" x14ac:dyDescent="0.2">
      <c r="A63" s="65" t="s">
        <v>59</v>
      </c>
      <c r="B63" s="65"/>
      <c r="D63" s="44">
        <v>12269259157</v>
      </c>
      <c r="E63" s="42"/>
      <c r="F63" s="44">
        <v>25839367881</v>
      </c>
      <c r="G63" s="42"/>
      <c r="H63" s="44">
        <v>0</v>
      </c>
      <c r="I63" s="42"/>
      <c r="J63" s="44">
        <v>38108627038</v>
      </c>
      <c r="K63" s="42"/>
      <c r="L63" s="31">
        <f t="shared" si="0"/>
        <v>3.6706377181978871</v>
      </c>
      <c r="M63" s="42"/>
      <c r="N63" s="44">
        <v>12269259157</v>
      </c>
      <c r="O63" s="42"/>
      <c r="P63" s="66">
        <v>126327910113</v>
      </c>
      <c r="Q63" s="66"/>
      <c r="R63" s="42"/>
      <c r="S63" s="44">
        <v>0</v>
      </c>
      <c r="T63" s="42"/>
      <c r="U63" s="44">
        <v>138597169270</v>
      </c>
      <c r="W63" s="31">
        <f>U63/درآمد!$F$13</f>
        <v>9.0560994458512567E-2</v>
      </c>
    </row>
    <row r="64" spans="1:23" ht="21.75" customHeight="1" x14ac:dyDescent="0.2">
      <c r="A64" s="65" t="s">
        <v>63</v>
      </c>
      <c r="B64" s="65"/>
      <c r="D64" s="44">
        <v>0</v>
      </c>
      <c r="E64" s="42"/>
      <c r="F64" s="44">
        <v>-949185636</v>
      </c>
      <c r="G64" s="42"/>
      <c r="H64" s="44">
        <v>0</v>
      </c>
      <c r="I64" s="42"/>
      <c r="J64" s="44">
        <v>-949185636</v>
      </c>
      <c r="K64" s="42"/>
      <c r="L64" s="31">
        <f t="shared" si="0"/>
        <v>-9.1425928139553927E-2</v>
      </c>
      <c r="M64" s="42"/>
      <c r="N64" s="44">
        <v>1937000000</v>
      </c>
      <c r="O64" s="42"/>
      <c r="P64" s="66">
        <v>598329167</v>
      </c>
      <c r="Q64" s="66"/>
      <c r="R64" s="42"/>
      <c r="S64" s="44">
        <v>0</v>
      </c>
      <c r="T64" s="42"/>
      <c r="U64" s="44">
        <v>2535329167</v>
      </c>
      <c r="W64" s="31">
        <f>U64/درآمد!$F$13</f>
        <v>1.6566134204076466E-3</v>
      </c>
    </row>
    <row r="65" spans="1:23" ht="21.75" customHeight="1" x14ac:dyDescent="0.2">
      <c r="A65" s="65" t="s">
        <v>32</v>
      </c>
      <c r="B65" s="65"/>
      <c r="D65" s="44">
        <v>4894099634</v>
      </c>
      <c r="E65" s="42"/>
      <c r="F65" s="44">
        <v>-5105039268</v>
      </c>
      <c r="G65" s="42"/>
      <c r="H65" s="44">
        <v>0</v>
      </c>
      <c r="I65" s="42"/>
      <c r="J65" s="44">
        <v>-210939634</v>
      </c>
      <c r="K65" s="42"/>
      <c r="L65" s="31">
        <f t="shared" si="0"/>
        <v>-2.0317787257231323E-2</v>
      </c>
      <c r="M65" s="42"/>
      <c r="N65" s="44">
        <v>4894099634</v>
      </c>
      <c r="O65" s="42"/>
      <c r="P65" s="66">
        <v>-6350566414</v>
      </c>
      <c r="Q65" s="66"/>
      <c r="R65" s="42"/>
      <c r="S65" s="44">
        <v>0</v>
      </c>
      <c r="T65" s="42"/>
      <c r="U65" s="44">
        <v>-1456466780</v>
      </c>
      <c r="W65" s="31">
        <f>U65/درآمد!$F$13</f>
        <v>-9.5167225050344381E-4</v>
      </c>
    </row>
    <row r="66" spans="1:23" ht="21.75" customHeight="1" x14ac:dyDescent="0.2">
      <c r="A66" s="65" t="s">
        <v>31</v>
      </c>
      <c r="B66" s="65"/>
      <c r="D66" s="44">
        <v>5270896010</v>
      </c>
      <c r="E66" s="42"/>
      <c r="F66" s="44">
        <v>-20275251364</v>
      </c>
      <c r="G66" s="42"/>
      <c r="H66" s="44">
        <v>0</v>
      </c>
      <c r="I66" s="42"/>
      <c r="J66" s="44">
        <v>-15004355354</v>
      </c>
      <c r="K66" s="42"/>
      <c r="L66" s="31">
        <f t="shared" si="0"/>
        <v>-1.4452253198394749</v>
      </c>
      <c r="M66" s="42"/>
      <c r="N66" s="44">
        <v>5270896010</v>
      </c>
      <c r="O66" s="42"/>
      <c r="P66" s="66">
        <v>-19358227483</v>
      </c>
      <c r="Q66" s="66"/>
      <c r="R66" s="42"/>
      <c r="S66" s="44">
        <v>0</v>
      </c>
      <c r="T66" s="42"/>
      <c r="U66" s="44">
        <v>-14087331473</v>
      </c>
      <c r="W66" s="31">
        <f>U66/درآمد!$F$13</f>
        <v>-9.2048254245097882E-3</v>
      </c>
    </row>
    <row r="67" spans="1:23" ht="21.75" customHeight="1" x14ac:dyDescent="0.2">
      <c r="A67" s="65" t="s">
        <v>41</v>
      </c>
      <c r="B67" s="65"/>
      <c r="D67" s="44">
        <v>0</v>
      </c>
      <c r="E67" s="42"/>
      <c r="F67" s="44">
        <v>18048530009</v>
      </c>
      <c r="G67" s="42"/>
      <c r="H67" s="44">
        <v>0</v>
      </c>
      <c r="I67" s="42"/>
      <c r="J67" s="44">
        <v>18048530009</v>
      </c>
      <c r="K67" s="42"/>
      <c r="L67" s="31">
        <f t="shared" si="0"/>
        <v>1.7384414018117491</v>
      </c>
      <c r="M67" s="42"/>
      <c r="N67" s="44">
        <v>3279290625</v>
      </c>
      <c r="O67" s="42"/>
      <c r="P67" s="66">
        <v>15468688368</v>
      </c>
      <c r="Q67" s="66"/>
      <c r="R67" s="42"/>
      <c r="S67" s="44">
        <v>0</v>
      </c>
      <c r="T67" s="42"/>
      <c r="U67" s="44">
        <v>18747978993</v>
      </c>
      <c r="W67" s="31">
        <f>U67/درآمد!$F$13</f>
        <v>1.2250146454187989E-2</v>
      </c>
    </row>
    <row r="68" spans="1:23" ht="21.75" customHeight="1" x14ac:dyDescent="0.2">
      <c r="A68" s="65" t="s">
        <v>65</v>
      </c>
      <c r="B68" s="65"/>
      <c r="D68" s="44">
        <v>0</v>
      </c>
      <c r="E68" s="42"/>
      <c r="F68" s="44">
        <v>-9658644201</v>
      </c>
      <c r="G68" s="42"/>
      <c r="H68" s="44">
        <v>0</v>
      </c>
      <c r="I68" s="42"/>
      <c r="J68" s="44">
        <v>-9658644201</v>
      </c>
      <c r="K68" s="42"/>
      <c r="L68" s="31">
        <f t="shared" si="0"/>
        <v>-0.93032435084820997</v>
      </c>
      <c r="M68" s="42"/>
      <c r="N68" s="44">
        <v>3855527737</v>
      </c>
      <c r="O68" s="42"/>
      <c r="P68" s="66">
        <v>15747874326</v>
      </c>
      <c r="Q68" s="66"/>
      <c r="R68" s="42"/>
      <c r="S68" s="44">
        <v>0</v>
      </c>
      <c r="T68" s="42"/>
      <c r="U68" s="44">
        <v>19603402063</v>
      </c>
      <c r="W68" s="31">
        <f>U68/درآمد!$F$13</f>
        <v>1.2809089788384367E-2</v>
      </c>
    </row>
    <row r="69" spans="1:23" ht="21.75" customHeight="1" x14ac:dyDescent="0.2">
      <c r="A69" s="65" t="s">
        <v>19</v>
      </c>
      <c r="B69" s="65"/>
      <c r="D69" s="44">
        <v>263623970</v>
      </c>
      <c r="E69" s="42"/>
      <c r="F69" s="44">
        <v>-1263159710</v>
      </c>
      <c r="G69" s="42"/>
      <c r="H69" s="44">
        <v>0</v>
      </c>
      <c r="I69" s="42"/>
      <c r="J69" s="44">
        <v>-999535740</v>
      </c>
      <c r="K69" s="42"/>
      <c r="L69" s="31">
        <f t="shared" si="0"/>
        <v>-9.6275669660635138E-2</v>
      </c>
      <c r="M69" s="42"/>
      <c r="N69" s="44">
        <v>263623970</v>
      </c>
      <c r="O69" s="42"/>
      <c r="P69" s="66">
        <v>-508473524</v>
      </c>
      <c r="Q69" s="66"/>
      <c r="R69" s="42"/>
      <c r="S69" s="44">
        <v>0</v>
      </c>
      <c r="T69" s="42"/>
      <c r="U69" s="44">
        <v>-244849554</v>
      </c>
      <c r="W69" s="31">
        <f>U69/درآمد!$F$13</f>
        <v>-1.5998753235548874E-4</v>
      </c>
    </row>
    <row r="70" spans="1:23" ht="21.75" customHeight="1" x14ac:dyDescent="0.2">
      <c r="A70" s="65" t="s">
        <v>48</v>
      </c>
      <c r="B70" s="65"/>
      <c r="D70" s="44">
        <v>0</v>
      </c>
      <c r="E70" s="42"/>
      <c r="F70" s="44">
        <v>8793893727</v>
      </c>
      <c r="G70" s="42"/>
      <c r="H70" s="44">
        <v>0</v>
      </c>
      <c r="I70" s="42"/>
      <c r="J70" s="44">
        <v>8793893727</v>
      </c>
      <c r="K70" s="42"/>
      <c r="L70" s="31">
        <f t="shared" si="0"/>
        <v>0.84703125021961045</v>
      </c>
      <c r="M70" s="42"/>
      <c r="N70" s="44">
        <v>0</v>
      </c>
      <c r="O70" s="42"/>
      <c r="P70" s="66">
        <v>14879724647</v>
      </c>
      <c r="Q70" s="66"/>
      <c r="R70" s="42"/>
      <c r="S70" s="44">
        <v>0</v>
      </c>
      <c r="T70" s="42"/>
      <c r="U70" s="44">
        <v>14879724647</v>
      </c>
      <c r="W70" s="31">
        <f>U70/درآمد!$F$13</f>
        <v>9.7225842951818298E-3</v>
      </c>
    </row>
    <row r="71" spans="1:23" ht="21.75" customHeight="1" x14ac:dyDescent="0.2">
      <c r="A71" s="65" t="s">
        <v>36</v>
      </c>
      <c r="B71" s="65"/>
      <c r="D71" s="44">
        <v>0</v>
      </c>
      <c r="E71" s="42"/>
      <c r="F71" s="44">
        <v>-10876866832</v>
      </c>
      <c r="G71" s="42"/>
      <c r="H71" s="44">
        <v>0</v>
      </c>
      <c r="I71" s="42"/>
      <c r="J71" s="44">
        <v>-10876866832</v>
      </c>
      <c r="K71" s="42"/>
      <c r="L71" s="31">
        <f t="shared" si="0"/>
        <v>-1.0476640265613224</v>
      </c>
      <c r="M71" s="42"/>
      <c r="N71" s="44">
        <v>0</v>
      </c>
      <c r="O71" s="42"/>
      <c r="P71" s="66">
        <v>-10191509830</v>
      </c>
      <c r="Q71" s="66"/>
      <c r="R71" s="42"/>
      <c r="S71" s="44">
        <v>0</v>
      </c>
      <c r="T71" s="42"/>
      <c r="U71" s="44">
        <v>-10191509830</v>
      </c>
      <c r="W71" s="31">
        <f>U71/درآمد!$F$13</f>
        <v>-6.6592504745930899E-3</v>
      </c>
    </row>
    <row r="72" spans="1:23" ht="21.75" customHeight="1" x14ac:dyDescent="0.2">
      <c r="A72" s="65" t="s">
        <v>60</v>
      </c>
      <c r="B72" s="65"/>
      <c r="D72" s="44">
        <v>0</v>
      </c>
      <c r="E72" s="42"/>
      <c r="F72" s="44">
        <v>0</v>
      </c>
      <c r="G72" s="42"/>
      <c r="H72" s="44">
        <v>0</v>
      </c>
      <c r="I72" s="42"/>
      <c r="J72" s="44">
        <v>0</v>
      </c>
      <c r="K72" s="42"/>
      <c r="L72" s="31">
        <f t="shared" si="0"/>
        <v>0</v>
      </c>
      <c r="M72" s="42"/>
      <c r="N72" s="44">
        <v>0</v>
      </c>
      <c r="O72" s="42"/>
      <c r="P72" s="66">
        <v>1698545144</v>
      </c>
      <c r="Q72" s="66"/>
      <c r="R72" s="42"/>
      <c r="S72" s="44">
        <v>0</v>
      </c>
      <c r="T72" s="42"/>
      <c r="U72" s="44">
        <v>1698545144</v>
      </c>
      <c r="W72" s="31">
        <f>U72/درآمد!$F$13</f>
        <v>1.1098490552405018E-3</v>
      </c>
    </row>
    <row r="73" spans="1:23" ht="21.75" customHeight="1" x14ac:dyDescent="0.2">
      <c r="A73" s="65" t="s">
        <v>22</v>
      </c>
      <c r="B73" s="65"/>
      <c r="D73" s="44">
        <v>0</v>
      </c>
      <c r="E73" s="42"/>
      <c r="F73" s="44">
        <v>-45247512</v>
      </c>
      <c r="G73" s="42"/>
      <c r="H73" s="44">
        <v>0</v>
      </c>
      <c r="I73" s="42"/>
      <c r="J73" s="44">
        <v>-45247512</v>
      </c>
      <c r="K73" s="42"/>
      <c r="L73" s="31">
        <f t="shared" si="0"/>
        <v>-4.358257883082424E-3</v>
      </c>
      <c r="M73" s="42"/>
      <c r="N73" s="44">
        <v>0</v>
      </c>
      <c r="O73" s="42"/>
      <c r="P73" s="66">
        <v>-34280455</v>
      </c>
      <c r="Q73" s="66"/>
      <c r="R73" s="42"/>
      <c r="S73" s="44">
        <v>0</v>
      </c>
      <c r="T73" s="42"/>
      <c r="U73" s="44">
        <v>-34280455</v>
      </c>
      <c r="W73" s="31">
        <f>U73/درآمد!$F$13</f>
        <v>-2.2399246042626547E-5</v>
      </c>
    </row>
    <row r="74" spans="1:23" ht="21.75" customHeight="1" x14ac:dyDescent="0.2">
      <c r="A74" s="65" t="s">
        <v>23</v>
      </c>
      <c r="B74" s="65"/>
      <c r="D74" s="44">
        <v>0</v>
      </c>
      <c r="E74" s="42"/>
      <c r="F74" s="44">
        <v>-35746860405</v>
      </c>
      <c r="G74" s="42"/>
      <c r="H74" s="44">
        <v>0</v>
      </c>
      <c r="I74" s="42"/>
      <c r="J74" s="44">
        <v>-35746860405</v>
      </c>
      <c r="K74" s="42"/>
      <c r="L74" s="31">
        <f t="shared" si="0"/>
        <v>-3.4431514412447299</v>
      </c>
      <c r="M74" s="42"/>
      <c r="N74" s="44">
        <v>0</v>
      </c>
      <c r="O74" s="42"/>
      <c r="P74" s="66">
        <v>51078578276</v>
      </c>
      <c r="Q74" s="66"/>
      <c r="R74" s="42"/>
      <c r="S74" s="44">
        <v>0</v>
      </c>
      <c r="T74" s="42"/>
      <c r="U74" s="44">
        <v>51078578276</v>
      </c>
      <c r="W74" s="31">
        <f>U74/درآمد!$F$13</f>
        <v>3.3375334204627197E-2</v>
      </c>
    </row>
    <row r="75" spans="1:23" ht="21.75" customHeight="1" x14ac:dyDescent="0.2">
      <c r="A75" s="65" t="s">
        <v>28</v>
      </c>
      <c r="B75" s="65"/>
      <c r="D75" s="44">
        <v>0</v>
      </c>
      <c r="E75" s="42"/>
      <c r="F75" s="44">
        <v>-8576014097</v>
      </c>
      <c r="G75" s="42"/>
      <c r="H75" s="44">
        <v>0</v>
      </c>
      <c r="I75" s="42"/>
      <c r="J75" s="44">
        <v>-8576014097</v>
      </c>
      <c r="K75" s="42"/>
      <c r="L75" s="31">
        <f t="shared" ref="L75:L83" si="1">J75/10382018048</f>
        <v>-0.82604499985935687</v>
      </c>
      <c r="M75" s="42"/>
      <c r="N75" s="44">
        <v>0</v>
      </c>
      <c r="O75" s="42"/>
      <c r="P75" s="66">
        <v>30997556523</v>
      </c>
      <c r="Q75" s="66"/>
      <c r="R75" s="42"/>
      <c r="S75" s="44">
        <v>0</v>
      </c>
      <c r="T75" s="42"/>
      <c r="U75" s="44">
        <v>30997556523</v>
      </c>
      <c r="W75" s="31">
        <f>U75/درآمد!$F$13</f>
        <v>2.025416218305447E-2</v>
      </c>
    </row>
    <row r="76" spans="1:23" ht="21.75" customHeight="1" x14ac:dyDescent="0.2">
      <c r="A76" s="65" t="s">
        <v>34</v>
      </c>
      <c r="B76" s="65"/>
      <c r="D76" s="44">
        <v>0</v>
      </c>
      <c r="E76" s="42"/>
      <c r="F76" s="44">
        <v>-14864249053</v>
      </c>
      <c r="G76" s="42"/>
      <c r="H76" s="44">
        <v>0</v>
      </c>
      <c r="I76" s="42"/>
      <c r="J76" s="44">
        <v>-14864249053</v>
      </c>
      <c r="K76" s="42"/>
      <c r="L76" s="31">
        <f t="shared" si="1"/>
        <v>-1.4317302266550636</v>
      </c>
      <c r="M76" s="42"/>
      <c r="N76" s="44">
        <v>0</v>
      </c>
      <c r="O76" s="42"/>
      <c r="P76" s="66">
        <v>-26295069148</v>
      </c>
      <c r="Q76" s="66"/>
      <c r="R76" s="42"/>
      <c r="S76" s="44">
        <v>0</v>
      </c>
      <c r="T76" s="42"/>
      <c r="U76" s="44">
        <v>-26295069148</v>
      </c>
      <c r="W76" s="31">
        <f>U76/درآمد!$F$13</f>
        <v>-1.7181502507884753E-2</v>
      </c>
    </row>
    <row r="77" spans="1:23" ht="21.75" customHeight="1" x14ac:dyDescent="0.2">
      <c r="A77" s="65" t="s">
        <v>58</v>
      </c>
      <c r="B77" s="65"/>
      <c r="D77" s="44">
        <v>0</v>
      </c>
      <c r="E77" s="42"/>
      <c r="F77" s="44">
        <v>-5143927680</v>
      </c>
      <c r="G77" s="42"/>
      <c r="H77" s="44">
        <v>0</v>
      </c>
      <c r="I77" s="42"/>
      <c r="J77" s="44">
        <v>-5143927680</v>
      </c>
      <c r="K77" s="42"/>
      <c r="L77" s="31">
        <f t="shared" si="1"/>
        <v>-0.49546510670831767</v>
      </c>
      <c r="M77" s="42"/>
      <c r="N77" s="44">
        <v>0</v>
      </c>
      <c r="O77" s="42"/>
      <c r="P77" s="66">
        <v>-4771189230</v>
      </c>
      <c r="Q77" s="66"/>
      <c r="R77" s="42"/>
      <c r="S77" s="44">
        <v>0</v>
      </c>
      <c r="T77" s="42"/>
      <c r="U77" s="44">
        <v>-4771189230</v>
      </c>
      <c r="W77" s="31">
        <f>U77/درآمد!$F$13</f>
        <v>-3.117550262349199E-3</v>
      </c>
    </row>
    <row r="78" spans="1:23" ht="21.75" customHeight="1" x14ac:dyDescent="0.2">
      <c r="A78" s="65" t="s">
        <v>29</v>
      </c>
      <c r="B78" s="65"/>
      <c r="D78" s="44">
        <v>0</v>
      </c>
      <c r="E78" s="42"/>
      <c r="F78" s="44">
        <v>-7762137513</v>
      </c>
      <c r="G78" s="42"/>
      <c r="H78" s="44">
        <v>0</v>
      </c>
      <c r="I78" s="42"/>
      <c r="J78" s="44">
        <v>-7762137513</v>
      </c>
      <c r="K78" s="42"/>
      <c r="L78" s="31">
        <f t="shared" si="1"/>
        <v>-0.74765209202225424</v>
      </c>
      <c r="M78" s="42"/>
      <c r="N78" s="44">
        <v>0</v>
      </c>
      <c r="O78" s="42"/>
      <c r="P78" s="66">
        <v>17742608815</v>
      </c>
      <c r="Q78" s="66"/>
      <c r="R78" s="42"/>
      <c r="S78" s="44">
        <v>0</v>
      </c>
      <c r="T78" s="42"/>
      <c r="U78" s="44">
        <v>17742608815</v>
      </c>
      <c r="W78" s="31">
        <f>U78/درآمد!$F$13</f>
        <v>1.1593225944208141E-2</v>
      </c>
    </row>
    <row r="79" spans="1:23" ht="21.75" customHeight="1" x14ac:dyDescent="0.2">
      <c r="A79" s="65" t="s">
        <v>52</v>
      </c>
      <c r="B79" s="65"/>
      <c r="D79" s="44">
        <v>0</v>
      </c>
      <c r="E79" s="42"/>
      <c r="F79" s="44">
        <v>1060488562</v>
      </c>
      <c r="G79" s="42"/>
      <c r="H79" s="44">
        <v>0</v>
      </c>
      <c r="I79" s="42"/>
      <c r="J79" s="44">
        <v>1060488562</v>
      </c>
      <c r="K79" s="42"/>
      <c r="L79" s="31">
        <f t="shared" si="1"/>
        <v>0.10214666908658412</v>
      </c>
      <c r="M79" s="42"/>
      <c r="N79" s="44">
        <v>0</v>
      </c>
      <c r="O79" s="42"/>
      <c r="P79" s="66">
        <v>3802384192</v>
      </c>
      <c r="Q79" s="66"/>
      <c r="R79" s="42"/>
      <c r="S79" s="44">
        <v>0</v>
      </c>
      <c r="T79" s="42"/>
      <c r="U79" s="44">
        <v>3802384192</v>
      </c>
      <c r="W79" s="31">
        <f>U79/درآمد!$F$13</f>
        <v>2.4845218380328306E-3</v>
      </c>
    </row>
    <row r="80" spans="1:23" ht="21.75" customHeight="1" x14ac:dyDescent="0.2">
      <c r="A80" s="65" t="s">
        <v>26</v>
      </c>
      <c r="B80" s="65"/>
      <c r="D80" s="44">
        <v>0</v>
      </c>
      <c r="E80" s="42"/>
      <c r="F80" s="44">
        <v>5864315700</v>
      </c>
      <c r="G80" s="42"/>
      <c r="H80" s="44">
        <v>0</v>
      </c>
      <c r="I80" s="42"/>
      <c r="J80" s="44">
        <v>5864315700</v>
      </c>
      <c r="K80" s="42"/>
      <c r="L80" s="31">
        <f t="shared" si="1"/>
        <v>0.56485315984686679</v>
      </c>
      <c r="M80" s="42"/>
      <c r="N80" s="44">
        <v>0</v>
      </c>
      <c r="O80" s="42"/>
      <c r="P80" s="66">
        <v>9694328119</v>
      </c>
      <c r="Q80" s="66"/>
      <c r="R80" s="42"/>
      <c r="S80" s="44">
        <v>0</v>
      </c>
      <c r="T80" s="42"/>
      <c r="U80" s="44">
        <v>9694328119</v>
      </c>
      <c r="W80" s="31">
        <f>U80/درآمد!$F$13</f>
        <v>6.334386190481836E-3</v>
      </c>
    </row>
    <row r="81" spans="1:23" ht="21.75" customHeight="1" x14ac:dyDescent="0.2">
      <c r="A81" s="65" t="s">
        <v>56</v>
      </c>
      <c r="B81" s="65"/>
      <c r="D81" s="44">
        <v>0</v>
      </c>
      <c r="E81" s="42"/>
      <c r="F81" s="44">
        <v>18333025969</v>
      </c>
      <c r="G81" s="42"/>
      <c r="H81" s="44">
        <v>0</v>
      </c>
      <c r="I81" s="42"/>
      <c r="J81" s="44">
        <v>18333025969</v>
      </c>
      <c r="K81" s="42"/>
      <c r="L81" s="31">
        <f t="shared" si="1"/>
        <v>1.7658441628823491</v>
      </c>
      <c r="M81" s="42"/>
      <c r="N81" s="44">
        <v>0</v>
      </c>
      <c r="O81" s="42"/>
      <c r="P81" s="66">
        <v>16797433790</v>
      </c>
      <c r="Q81" s="66"/>
      <c r="R81" s="42"/>
      <c r="S81" s="44">
        <v>0</v>
      </c>
      <c r="T81" s="42"/>
      <c r="U81" s="44">
        <v>16797433790</v>
      </c>
      <c r="W81" s="31">
        <f>U81/درآمد!$F$13</f>
        <v>1.0975637643868465E-2</v>
      </c>
    </row>
    <row r="82" spans="1:23" ht="21.75" customHeight="1" x14ac:dyDescent="0.2">
      <c r="A82" s="65" t="s">
        <v>70</v>
      </c>
      <c r="B82" s="65"/>
      <c r="D82" s="44">
        <v>0</v>
      </c>
      <c r="E82" s="42"/>
      <c r="F82" s="44">
        <v>77444038</v>
      </c>
      <c r="G82" s="42"/>
      <c r="H82" s="44">
        <v>0</v>
      </c>
      <c r="I82" s="42"/>
      <c r="J82" s="44">
        <v>77444038</v>
      </c>
      <c r="K82" s="42"/>
      <c r="L82" s="31">
        <f t="shared" si="1"/>
        <v>7.4594397391669802E-3</v>
      </c>
      <c r="M82" s="42"/>
      <c r="N82" s="44">
        <v>0</v>
      </c>
      <c r="O82" s="42"/>
      <c r="P82" s="66">
        <v>77444038</v>
      </c>
      <c r="Q82" s="66"/>
      <c r="R82" s="42"/>
      <c r="S82" s="44">
        <v>0</v>
      </c>
      <c r="T82" s="42"/>
      <c r="U82" s="44">
        <v>77444038</v>
      </c>
      <c r="W82" s="31">
        <f>U82/درآمد!$F$13</f>
        <v>5.0602830729537285E-5</v>
      </c>
    </row>
    <row r="83" spans="1:23" ht="21.75" customHeight="1" x14ac:dyDescent="0.2">
      <c r="A83" s="67" t="s">
        <v>67</v>
      </c>
      <c r="B83" s="67"/>
      <c r="D83" s="46">
        <v>0</v>
      </c>
      <c r="E83" s="42"/>
      <c r="F83" s="46">
        <v>5736312869</v>
      </c>
      <c r="G83" s="42"/>
      <c r="H83" s="46">
        <v>0</v>
      </c>
      <c r="I83" s="42"/>
      <c r="J83" s="46">
        <v>5736312869</v>
      </c>
      <c r="K83" s="42"/>
      <c r="L83" s="31">
        <f t="shared" si="1"/>
        <v>0.55252387758130006</v>
      </c>
      <c r="M83" s="42"/>
      <c r="N83" s="46">
        <v>0</v>
      </c>
      <c r="O83" s="42"/>
      <c r="P83" s="66">
        <v>15759610502</v>
      </c>
      <c r="Q83" s="71"/>
      <c r="R83" s="42"/>
      <c r="S83" s="46">
        <v>0</v>
      </c>
      <c r="T83" s="42"/>
      <c r="U83" s="46">
        <v>15759610502</v>
      </c>
      <c r="W83" s="31">
        <f>U83/درآمد!$F$13</f>
        <v>1.0297511896217809E-2</v>
      </c>
    </row>
    <row r="84" spans="1:23" ht="21.75" customHeight="1" thickBot="1" x14ac:dyDescent="0.25">
      <c r="A84" s="69" t="s">
        <v>71</v>
      </c>
      <c r="B84" s="69"/>
      <c r="D84" s="47">
        <f>SUM(D9:D83)</f>
        <v>73499766289</v>
      </c>
      <c r="E84" s="42"/>
      <c r="F84" s="47">
        <f>SUM(F9:F83)</f>
        <v>-68352185381</v>
      </c>
      <c r="G84" s="42"/>
      <c r="H84" s="47">
        <f>SUM(H9:H83)</f>
        <v>-204284399</v>
      </c>
      <c r="I84" s="42"/>
      <c r="J84" s="47">
        <f>SUM(J9:J83)</f>
        <v>4943296509</v>
      </c>
      <c r="K84" s="42"/>
      <c r="L84" s="58">
        <f>SUM(L9:L83)</f>
        <v>0.47614023460037214</v>
      </c>
      <c r="M84" s="42"/>
      <c r="N84" s="47">
        <v>157158310835</v>
      </c>
      <c r="O84" s="42"/>
      <c r="P84" s="42"/>
      <c r="Q84" s="47">
        <v>998208124180</v>
      </c>
      <c r="R84" s="42"/>
      <c r="S84" s="47">
        <f>SUM(S9:S83)</f>
        <v>236379902278</v>
      </c>
      <c r="T84" s="42"/>
      <c r="U84" s="47">
        <f>SUM(U9:U83)</f>
        <v>1391746337293</v>
      </c>
      <c r="W84" s="32">
        <f>SUM(W9:W83)</f>
        <v>0.90938316419517273</v>
      </c>
    </row>
    <row r="85" spans="1:23" ht="13.5" thickTop="1" x14ac:dyDescent="0.2"/>
    <row r="87" spans="1:23" x14ac:dyDescent="0.2">
      <c r="D87" s="48">
        <f>D84-'درآمد سود سهام'!M45:M45</f>
        <v>0</v>
      </c>
      <c r="F87" s="48">
        <f>F84-('درآمد ناشی از تغییر قیمت اوراق'!I61+'درآمد ناشی از تغییر قیمت اوراق'!I62)</f>
        <v>-68352185381</v>
      </c>
      <c r="H87" s="48">
        <f>H84-'درآمد ناشی از فروش'!I54</f>
        <v>-204284399</v>
      </c>
      <c r="N87" s="48">
        <f>N84-'درآمد سود سهام'!S45</f>
        <v>0</v>
      </c>
      <c r="Q87" s="48">
        <f>Q84-('درآمد ناشی از تغییر قیمت اوراق'!Q61+'درآمد ناشی از تغییر قیمت اوراق'!Q62)</f>
        <v>998208124180</v>
      </c>
      <c r="S87" s="48">
        <f>S84-'درآمد ناشی از فروش'!Q54</f>
        <v>236379902278</v>
      </c>
    </row>
    <row r="88" spans="1:23" x14ac:dyDescent="0.2">
      <c r="D88" s="21"/>
      <c r="F88" s="21"/>
    </row>
    <row r="89" spans="1:23" x14ac:dyDescent="0.2">
      <c r="D89" s="21"/>
      <c r="F89" s="21"/>
    </row>
    <row r="90" spans="1:23" x14ac:dyDescent="0.2">
      <c r="D90" s="21"/>
      <c r="F90" s="21"/>
    </row>
    <row r="91" spans="1:23" x14ac:dyDescent="0.2">
      <c r="D91" s="21"/>
    </row>
    <row r="92" spans="1:23" x14ac:dyDescent="0.2">
      <c r="D92" s="21"/>
    </row>
    <row r="100" spans="19:19" x14ac:dyDescent="0.2">
      <c r="S100" s="21">
        <v>276949417066</v>
      </c>
    </row>
    <row r="101" spans="19:19" x14ac:dyDescent="0.2">
      <c r="S101" s="21">
        <f>S100-S84</f>
        <v>40569514788</v>
      </c>
    </row>
    <row r="102" spans="19:19" x14ac:dyDescent="0.2">
      <c r="S102" s="33" t="s">
        <v>88</v>
      </c>
    </row>
  </sheetData>
  <autoFilter ref="A8:W84" xr:uid="{00000000-0001-0000-0800-000000000000}">
    <filterColumn colId="0" showButton="0"/>
    <filterColumn colId="15" showButton="0"/>
  </autoFilter>
  <mergeCells count="161">
    <mergeCell ref="A84:B84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(2)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 (2)'!Print_Area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Sepideh Askari</dc:creator>
  <dc:description/>
  <cp:lastModifiedBy>Kimya Behzad Nezhad</cp:lastModifiedBy>
  <dcterms:created xsi:type="dcterms:W3CDTF">2026-07-26T09:14:33Z</dcterms:created>
  <dcterms:modified xsi:type="dcterms:W3CDTF">2026-07-29T10:09:57Z</dcterms:modified>
</cp:coreProperties>
</file>